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113學年(2)\重修業務\113-1重修資料\重修名單\公告版\"/>
    </mc:Choice>
  </mc:AlternateContent>
  <bookViews>
    <workbookView xWindow="0" yWindow="0" windowWidth="19200" windowHeight="6990" firstSheet="24" activeTab="26"/>
  </bookViews>
  <sheets>
    <sheet name="高一上國語文(A)" sheetId="14" r:id="rId1"/>
    <sheet name="高一上國語文(B)" sheetId="35" r:id="rId2"/>
    <sheet name="高一上英語文(A)" sheetId="11" r:id="rId3"/>
    <sheet name="高一上英語文 (B)" sheetId="30" r:id="rId4"/>
    <sheet name="高一上數學(A)" sheetId="9" r:id="rId5"/>
    <sheet name="高一上數學 (B)" sheetId="27" r:id="rId6"/>
    <sheet name="高一上數學 (C)" sheetId="28" r:id="rId7"/>
    <sheet name="高一上化學(A)" sheetId="17" r:id="rId8"/>
    <sheet name="高一上化學 (B)" sheetId="37" r:id="rId9"/>
    <sheet name="高一上地理(A)" sheetId="15" r:id="rId10"/>
    <sheet name="高一上地理 (B)" sheetId="33" r:id="rId11"/>
    <sheet name="高一上公民與社會(A)" sheetId="16" r:id="rId12"/>
    <sheet name="高一上公民與社會 (B)" sheetId="36" r:id="rId13"/>
    <sheet name="高一上歷史(A)" sheetId="18" r:id="rId14"/>
    <sheet name="高一上歷史 (B)" sheetId="38" r:id="rId15"/>
    <sheet name="高一上體育" sheetId="26" r:id="rId16"/>
    <sheet name="高二上國語文(A)" sheetId="12" r:id="rId17"/>
    <sheet name="高二上國語文 (B)" sheetId="31" r:id="rId18"/>
    <sheet name="高二上英語文(A)" sheetId="13" r:id="rId19"/>
    <sheet name="高二上英語文 (B)" sheetId="39" r:id="rId20"/>
    <sheet name="高二上數學A(A)" sheetId="10" r:id="rId21"/>
    <sheet name="高二上數學A (B)" sheetId="29" r:id="rId22"/>
    <sheet name="高二上選修化學-物質與能量" sheetId="23" r:id="rId23"/>
    <sheet name="高二上地理" sheetId="21" r:id="rId24"/>
    <sheet name="高二上公民與社會" sheetId="20" r:id="rId25"/>
    <sheet name="高三上國語文" sheetId="22" r:id="rId26"/>
    <sheet name="高三上英語文" sheetId="19" r:id="rId27"/>
    <sheet name="高三上數學乙" sheetId="25" r:id="rId28"/>
    <sheet name="高三上現代社會與經濟" sheetId="24" r:id="rId29"/>
  </sheets>
  <definedNames>
    <definedName name="_xlnm.Print_Area" localSheetId="12">'高一上公民與社會 (B)'!$A$1:$Q$28</definedName>
    <definedName name="_xlnm.Print_Area" localSheetId="11">'高一上公民與社會(A)'!$A$1:$Q$29</definedName>
    <definedName name="_xlnm.Print_Area" localSheetId="8">'高一上化學 (B)'!$A$1:$Q$27</definedName>
    <definedName name="_xlnm.Print_Area" localSheetId="7">'高一上化學(A)'!$A$1:$Q$28</definedName>
    <definedName name="_xlnm.Print_Area" localSheetId="10">'高一上地理 (B)'!$A$1:$Q$29</definedName>
    <definedName name="_xlnm.Print_Area" localSheetId="9">'高一上地理(A)'!$A$1:$Q$29</definedName>
    <definedName name="_xlnm.Print_Area" localSheetId="3">'高一上英語文 (B)'!$A$1:$Q$45</definedName>
    <definedName name="_xlnm.Print_Area" localSheetId="2">'高一上英語文(A)'!$A$1:$Q$45</definedName>
    <definedName name="_xlnm.Print_Area" localSheetId="0">'高一上國語文(A)'!$A$1:$Q$36</definedName>
    <definedName name="_xlnm.Print_Area" localSheetId="1">'高一上國語文(B)'!$A$1:$Q$35</definedName>
    <definedName name="_xlnm.Print_Area" localSheetId="5">'高一上數學 (B)'!$A$1:$Q$45</definedName>
    <definedName name="_xlnm.Print_Area" localSheetId="6">'高一上數學 (C)'!$A$1:$Q$44</definedName>
    <definedName name="_xlnm.Print_Area" localSheetId="4">'高一上數學(A)'!$A$1:$Q$45</definedName>
    <definedName name="_xlnm.Print_Area" localSheetId="14">'高一上歷史 (B)'!$A$1:$Q$26</definedName>
    <definedName name="_xlnm.Print_Area" localSheetId="13">'高一上歷史(A)'!$A$1:$Q$27</definedName>
    <definedName name="_xlnm.Print_Area" localSheetId="15">高一上體育!$A$1:$Q$20</definedName>
    <definedName name="_xlnm.Print_Area" localSheetId="24">高二上公民與社會!$A$1:$Q$30</definedName>
    <definedName name="_xlnm.Print_Area" localSheetId="23">高二上地理!$A$1:$Q$29</definedName>
    <definedName name="_xlnm.Print_Area" localSheetId="19">'高二上英語文 (B)'!$A$1:$Q$44</definedName>
    <definedName name="_xlnm.Print_Area" localSheetId="18">'高二上英語文(A)'!$A$1:$Q$45</definedName>
    <definedName name="_xlnm.Print_Area" localSheetId="17">'高二上國語文 (B)'!$A$1:$Q$44</definedName>
    <definedName name="_xlnm.Print_Area" localSheetId="16">'高二上國語文(A)'!$A$1:$Q$45</definedName>
    <definedName name="_xlnm.Print_Area" localSheetId="21">'高二上數學A (B)'!$A$1:$Q$46</definedName>
    <definedName name="_xlnm.Print_Area" localSheetId="20">'高二上數學A(A)'!$A$1:$Q$46</definedName>
    <definedName name="_xlnm.Print_Area" localSheetId="22">'高二上選修化學-物質與能量'!$A$1:$Q$24</definedName>
    <definedName name="_xlnm.Print_Area" localSheetId="26">高三上英語文!$A$1:$Q$32</definedName>
    <definedName name="_xlnm.Print_Area" localSheetId="25">高三上國語文!$A$1:$Q$24</definedName>
    <definedName name="_xlnm.Print_Area" localSheetId="28">高三上現代社會與經濟!$A$1:$Q$23</definedName>
    <definedName name="_xlnm.Print_Area" localSheetId="27">高三上數學乙!$A$1:$Q$22</definedName>
  </definedNames>
  <calcPr calcId="162913" calcMode="manual"/>
</workbook>
</file>

<file path=xl/calcChain.xml><?xml version="1.0" encoding="utf-8"?>
<calcChain xmlns="http://schemas.openxmlformats.org/spreadsheetml/2006/main">
  <c r="A127" i="25" l="1"/>
  <c r="G126" i="25"/>
  <c r="A126" i="25"/>
  <c r="G125" i="25"/>
  <c r="A125" i="25"/>
  <c r="G124" i="25"/>
  <c r="A124" i="25"/>
  <c r="G123" i="25"/>
  <c r="A123" i="25"/>
  <c r="G122" i="25"/>
  <c r="A122" i="25"/>
  <c r="G121" i="25"/>
  <c r="A121" i="25"/>
  <c r="G120" i="25"/>
  <c r="A120" i="25"/>
  <c r="G119" i="25"/>
  <c r="A119" i="25"/>
  <c r="G118" i="25"/>
  <c r="A118" i="25"/>
  <c r="G117" i="25"/>
  <c r="A117" i="25"/>
  <c r="G116" i="25"/>
  <c r="A116" i="25"/>
  <c r="G115" i="25"/>
  <c r="A115" i="25"/>
  <c r="G114" i="25"/>
  <c r="A114" i="25"/>
  <c r="G113" i="25"/>
  <c r="A113" i="25"/>
  <c r="G112" i="25"/>
  <c r="A112" i="25"/>
  <c r="G111" i="25"/>
  <c r="A111" i="25"/>
  <c r="G110" i="25"/>
  <c r="A110" i="25"/>
  <c r="G109" i="25"/>
  <c r="A109" i="25"/>
  <c r="G108" i="25"/>
  <c r="A108" i="25"/>
  <c r="G107" i="25"/>
  <c r="A107" i="25"/>
  <c r="G106" i="25"/>
  <c r="A106" i="25"/>
  <c r="G105" i="25"/>
  <c r="A105" i="25"/>
  <c r="G104" i="25"/>
  <c r="A104" i="25"/>
  <c r="G103" i="25"/>
  <c r="A103" i="25"/>
  <c r="G102" i="25"/>
  <c r="A102" i="25"/>
  <c r="G101" i="25"/>
  <c r="A101" i="25"/>
  <c r="G100" i="25"/>
  <c r="A100" i="25"/>
  <c r="G99" i="25"/>
  <c r="A99" i="25"/>
  <c r="G98" i="25"/>
  <c r="A98" i="25"/>
  <c r="G97" i="25"/>
  <c r="A97" i="25"/>
  <c r="G96" i="25"/>
  <c r="A96" i="25"/>
  <c r="G95" i="25"/>
  <c r="A95" i="25"/>
  <c r="G94" i="25"/>
  <c r="A94" i="25"/>
  <c r="G93" i="25"/>
  <c r="A93" i="25"/>
  <c r="G92" i="25"/>
  <c r="A92" i="25"/>
  <c r="G91" i="25"/>
  <c r="A91" i="25"/>
  <c r="G90" i="25"/>
  <c r="A90" i="25"/>
  <c r="G89" i="25"/>
  <c r="A89" i="25"/>
  <c r="G88" i="25"/>
  <c r="A88" i="25"/>
  <c r="G87" i="25"/>
  <c r="A87" i="25"/>
  <c r="G86" i="25"/>
  <c r="A86" i="25"/>
  <c r="G85" i="25"/>
  <c r="A85" i="25"/>
  <c r="G84" i="25"/>
  <c r="A84" i="25"/>
  <c r="G83" i="25"/>
  <c r="A83" i="25"/>
  <c r="G82" i="25"/>
  <c r="A82" i="25"/>
  <c r="G81" i="25"/>
  <c r="A81" i="25"/>
  <c r="G80" i="25"/>
  <c r="A80" i="25"/>
  <c r="G79" i="25"/>
  <c r="A79" i="25"/>
  <c r="G78" i="25"/>
  <c r="A78" i="25"/>
  <c r="G77" i="25"/>
  <c r="A77" i="25"/>
  <c r="G76" i="25"/>
  <c r="A76" i="25"/>
  <c r="G75" i="25"/>
  <c r="A75" i="25"/>
  <c r="G74" i="25"/>
  <c r="A74" i="25"/>
  <c r="G73" i="25"/>
  <c r="A73" i="25"/>
  <c r="G72" i="25"/>
  <c r="A72" i="25"/>
  <c r="G71" i="25"/>
  <c r="A71" i="25"/>
  <c r="G70" i="25"/>
  <c r="A70" i="25"/>
  <c r="G69" i="25"/>
  <c r="A69" i="25"/>
  <c r="G68" i="25"/>
  <c r="A68" i="25"/>
  <c r="G67" i="25"/>
  <c r="A67" i="25"/>
  <c r="G66" i="25"/>
  <c r="A66" i="25"/>
  <c r="G65" i="25"/>
  <c r="A65" i="25"/>
  <c r="G64" i="25"/>
  <c r="A64" i="25"/>
  <c r="G63" i="25"/>
  <c r="A63" i="25"/>
  <c r="G62" i="25"/>
  <c r="A62" i="25"/>
  <c r="G61" i="25"/>
  <c r="A61" i="25"/>
  <c r="G60" i="25"/>
  <c r="A60" i="25"/>
  <c r="G59" i="25"/>
  <c r="A59" i="25"/>
  <c r="G58" i="25"/>
  <c r="A58" i="25"/>
  <c r="G57" i="25"/>
  <c r="A57" i="25"/>
  <c r="G56" i="25"/>
  <c r="A56" i="25"/>
  <c r="G55" i="25"/>
  <c r="A55" i="25"/>
  <c r="G54" i="25"/>
  <c r="A54" i="25"/>
  <c r="G53" i="25"/>
  <c r="A53" i="25"/>
  <c r="G52" i="25"/>
  <c r="A52" i="25"/>
  <c r="G51" i="25"/>
  <c r="A51" i="25"/>
  <c r="G50" i="25"/>
  <c r="A50" i="25"/>
  <c r="G49" i="25"/>
  <c r="A49" i="25"/>
  <c r="G48" i="25"/>
  <c r="A48" i="25"/>
  <c r="G47" i="25"/>
  <c r="A47" i="25"/>
  <c r="G46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127" i="24"/>
  <c r="G126" i="24"/>
  <c r="A126" i="24"/>
  <c r="G125" i="24"/>
  <c r="A125" i="24"/>
  <c r="G124" i="24"/>
  <c r="A124" i="24"/>
  <c r="G123" i="24"/>
  <c r="A123" i="24"/>
  <c r="G122" i="24"/>
  <c r="A122" i="24"/>
  <c r="G121" i="24"/>
  <c r="A121" i="24"/>
  <c r="G120" i="24"/>
  <c r="A120" i="24"/>
  <c r="G119" i="24"/>
  <c r="A119" i="24"/>
  <c r="G118" i="24"/>
  <c r="A118" i="24"/>
  <c r="G117" i="24"/>
  <c r="A117" i="24"/>
  <c r="G116" i="24"/>
  <c r="A116" i="24"/>
  <c r="G115" i="24"/>
  <c r="A115" i="24"/>
  <c r="G114" i="24"/>
  <c r="A114" i="24"/>
  <c r="G113" i="24"/>
  <c r="A113" i="24"/>
  <c r="G112" i="24"/>
  <c r="A112" i="24"/>
  <c r="G111" i="24"/>
  <c r="A111" i="24"/>
  <c r="G110" i="24"/>
  <c r="A110" i="24"/>
  <c r="G109" i="24"/>
  <c r="A109" i="24"/>
  <c r="G108" i="24"/>
  <c r="A108" i="24"/>
  <c r="G107" i="24"/>
  <c r="A107" i="24"/>
  <c r="G106" i="24"/>
  <c r="A106" i="24"/>
  <c r="G105" i="24"/>
  <c r="A105" i="24"/>
  <c r="G104" i="24"/>
  <c r="A104" i="24"/>
  <c r="G103" i="24"/>
  <c r="A103" i="24"/>
  <c r="G102" i="24"/>
  <c r="A102" i="24"/>
  <c r="G101" i="24"/>
  <c r="A101" i="24"/>
  <c r="G100" i="24"/>
  <c r="A100" i="24"/>
  <c r="G99" i="24"/>
  <c r="A99" i="24"/>
  <c r="G98" i="24"/>
  <c r="A98" i="24"/>
  <c r="G97" i="24"/>
  <c r="A97" i="24"/>
  <c r="G96" i="24"/>
  <c r="A96" i="24"/>
  <c r="G95" i="24"/>
  <c r="A95" i="24"/>
  <c r="G94" i="24"/>
  <c r="A94" i="24"/>
  <c r="G93" i="24"/>
  <c r="A93" i="24"/>
  <c r="G92" i="24"/>
  <c r="A92" i="24"/>
  <c r="G91" i="24"/>
  <c r="A91" i="24"/>
  <c r="G90" i="24"/>
  <c r="A90" i="24"/>
  <c r="G89" i="24"/>
  <c r="A89" i="24"/>
  <c r="G88" i="24"/>
  <c r="A88" i="24"/>
  <c r="G87" i="24"/>
  <c r="A87" i="24"/>
  <c r="G86" i="24"/>
  <c r="A86" i="24"/>
  <c r="G85" i="24"/>
  <c r="A85" i="24"/>
  <c r="G84" i="24"/>
  <c r="A84" i="24"/>
  <c r="G83" i="24"/>
  <c r="A83" i="24"/>
  <c r="G82" i="24"/>
  <c r="A82" i="24"/>
  <c r="G81" i="24"/>
  <c r="A81" i="24"/>
  <c r="G80" i="24"/>
  <c r="A80" i="24"/>
  <c r="G79" i="24"/>
  <c r="A79" i="24"/>
  <c r="G78" i="24"/>
  <c r="A78" i="24"/>
  <c r="G77" i="24"/>
  <c r="A77" i="24"/>
  <c r="G76" i="24"/>
  <c r="A76" i="24"/>
  <c r="G75" i="24"/>
  <c r="A75" i="24"/>
  <c r="G74" i="24"/>
  <c r="A74" i="24"/>
  <c r="G73" i="24"/>
  <c r="A73" i="24"/>
  <c r="G72" i="24"/>
  <c r="A72" i="24"/>
  <c r="G71" i="24"/>
  <c r="A71" i="24"/>
  <c r="G70" i="24"/>
  <c r="A70" i="24"/>
  <c r="G69" i="24"/>
  <c r="A69" i="24"/>
  <c r="G68" i="24"/>
  <c r="A68" i="24"/>
  <c r="G67" i="24"/>
  <c r="A67" i="24"/>
  <c r="G66" i="24"/>
  <c r="A66" i="24"/>
  <c r="G65" i="24"/>
  <c r="A65" i="24"/>
  <c r="G64" i="24"/>
  <c r="A64" i="24"/>
  <c r="G63" i="24"/>
  <c r="A63" i="24"/>
  <c r="G62" i="24"/>
  <c r="A62" i="24"/>
  <c r="G61" i="24"/>
  <c r="A61" i="24"/>
  <c r="G60" i="24"/>
  <c r="A60" i="24"/>
  <c r="G59" i="24"/>
  <c r="A59" i="24"/>
  <c r="G58" i="24"/>
  <c r="A58" i="24"/>
  <c r="G57" i="24"/>
  <c r="A57" i="24"/>
  <c r="G56" i="24"/>
  <c r="A56" i="24"/>
  <c r="G55" i="24"/>
  <c r="A55" i="24"/>
  <c r="G54" i="24"/>
  <c r="A54" i="24"/>
  <c r="G53" i="24"/>
  <c r="A53" i="24"/>
  <c r="G52" i="24"/>
  <c r="A52" i="24"/>
  <c r="G51" i="24"/>
  <c r="A51" i="24"/>
  <c r="G50" i="24"/>
  <c r="A50" i="24"/>
  <c r="G49" i="24"/>
  <c r="A49" i="24"/>
  <c r="G48" i="24"/>
  <c r="A48" i="24"/>
  <c r="G47" i="24"/>
  <c r="A47" i="24"/>
  <c r="G46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127" i="22"/>
  <c r="G126" i="22"/>
  <c r="A126" i="22"/>
  <c r="G125" i="22"/>
  <c r="A125" i="22"/>
  <c r="G124" i="22"/>
  <c r="A124" i="22"/>
  <c r="G123" i="22"/>
  <c r="A123" i="22"/>
  <c r="G122" i="22"/>
  <c r="A122" i="22"/>
  <c r="G121" i="22"/>
  <c r="A121" i="22"/>
  <c r="G120" i="22"/>
  <c r="A120" i="22"/>
  <c r="G119" i="22"/>
  <c r="A119" i="22"/>
  <c r="G118" i="22"/>
  <c r="A118" i="22"/>
  <c r="G117" i="22"/>
  <c r="A117" i="22"/>
  <c r="G116" i="22"/>
  <c r="A116" i="22"/>
  <c r="G115" i="22"/>
  <c r="A115" i="22"/>
  <c r="G114" i="22"/>
  <c r="A114" i="22"/>
  <c r="G113" i="22"/>
  <c r="A113" i="22"/>
  <c r="G112" i="22"/>
  <c r="A112" i="22"/>
  <c r="G111" i="22"/>
  <c r="A111" i="22"/>
  <c r="G110" i="22"/>
  <c r="A110" i="22"/>
  <c r="G109" i="22"/>
  <c r="A109" i="22"/>
  <c r="G108" i="22"/>
  <c r="A108" i="22"/>
  <c r="G107" i="22"/>
  <c r="A107" i="22"/>
  <c r="G106" i="22"/>
  <c r="A106" i="22"/>
  <c r="G105" i="22"/>
  <c r="A105" i="22"/>
  <c r="G104" i="22"/>
  <c r="A104" i="22"/>
  <c r="G103" i="22"/>
  <c r="A103" i="22"/>
  <c r="G102" i="22"/>
  <c r="A102" i="22"/>
  <c r="G101" i="22"/>
  <c r="A101" i="22"/>
  <c r="G100" i="22"/>
  <c r="A100" i="22"/>
  <c r="G99" i="22"/>
  <c r="A99" i="22"/>
  <c r="G98" i="22"/>
  <c r="A98" i="22"/>
  <c r="G97" i="22"/>
  <c r="A97" i="22"/>
  <c r="G96" i="22"/>
  <c r="A96" i="22"/>
  <c r="G95" i="22"/>
  <c r="A95" i="22"/>
  <c r="G94" i="22"/>
  <c r="A94" i="22"/>
  <c r="G93" i="22"/>
  <c r="A93" i="22"/>
  <c r="G92" i="22"/>
  <c r="A92" i="22"/>
  <c r="G91" i="22"/>
  <c r="A91" i="22"/>
  <c r="G90" i="22"/>
  <c r="A90" i="22"/>
  <c r="G89" i="22"/>
  <c r="A89" i="22"/>
  <c r="G88" i="22"/>
  <c r="A88" i="22"/>
  <c r="G87" i="22"/>
  <c r="A87" i="22"/>
  <c r="G86" i="22"/>
  <c r="A86" i="22"/>
  <c r="G85" i="22"/>
  <c r="A85" i="22"/>
  <c r="G84" i="22"/>
  <c r="A84" i="22"/>
  <c r="G83" i="22"/>
  <c r="A83" i="22"/>
  <c r="G82" i="22"/>
  <c r="A82" i="22"/>
  <c r="G81" i="22"/>
  <c r="A81" i="22"/>
  <c r="G80" i="22"/>
  <c r="A80" i="22"/>
  <c r="G79" i="22"/>
  <c r="A79" i="22"/>
  <c r="G78" i="22"/>
  <c r="A78" i="22"/>
  <c r="G77" i="22"/>
  <c r="A77" i="22"/>
  <c r="G76" i="22"/>
  <c r="A76" i="22"/>
  <c r="G75" i="22"/>
  <c r="A75" i="22"/>
  <c r="G74" i="22"/>
  <c r="A74" i="22"/>
  <c r="G73" i="22"/>
  <c r="A73" i="22"/>
  <c r="G72" i="22"/>
  <c r="A72" i="22"/>
  <c r="G71" i="22"/>
  <c r="A71" i="22"/>
  <c r="G70" i="22"/>
  <c r="A70" i="22"/>
  <c r="G69" i="22"/>
  <c r="A69" i="22"/>
  <c r="G68" i="22"/>
  <c r="A68" i="22"/>
  <c r="G67" i="22"/>
  <c r="A67" i="22"/>
  <c r="G66" i="22"/>
  <c r="A66" i="22"/>
  <c r="G65" i="22"/>
  <c r="A65" i="22"/>
  <c r="G64" i="22"/>
  <c r="A64" i="22"/>
  <c r="G63" i="22"/>
  <c r="A63" i="22"/>
  <c r="G62" i="22"/>
  <c r="A62" i="22"/>
  <c r="G61" i="22"/>
  <c r="A61" i="22"/>
  <c r="G60" i="22"/>
  <c r="A60" i="22"/>
  <c r="G59" i="22"/>
  <c r="A59" i="22"/>
  <c r="G58" i="22"/>
  <c r="A58" i="22"/>
  <c r="G57" i="22"/>
  <c r="A57" i="22"/>
  <c r="G56" i="22"/>
  <c r="A56" i="22"/>
  <c r="G55" i="22"/>
  <c r="A55" i="22"/>
  <c r="G54" i="22"/>
  <c r="A54" i="22"/>
  <c r="G53" i="22"/>
  <c r="A53" i="22"/>
  <c r="G52" i="22"/>
  <c r="A52" i="22"/>
  <c r="G51" i="22"/>
  <c r="A51" i="22"/>
  <c r="G50" i="22"/>
  <c r="A50" i="22"/>
  <c r="G49" i="22"/>
  <c r="A49" i="22"/>
  <c r="G48" i="22"/>
  <c r="A48" i="22"/>
  <c r="G47" i="22"/>
  <c r="A47" i="22"/>
  <c r="G46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127" i="19"/>
  <c r="G126" i="19"/>
  <c r="A126" i="19"/>
  <c r="G125" i="19"/>
  <c r="A125" i="19"/>
  <c r="G124" i="19"/>
  <c r="A124" i="19"/>
  <c r="G123" i="19"/>
  <c r="A123" i="19"/>
  <c r="G122" i="19"/>
  <c r="A122" i="19"/>
  <c r="G121" i="19"/>
  <c r="A121" i="19"/>
  <c r="G120" i="19"/>
  <c r="A120" i="19"/>
  <c r="G119" i="19"/>
  <c r="A119" i="19"/>
  <c r="G118" i="19"/>
  <c r="A118" i="19"/>
  <c r="G117" i="19"/>
  <c r="A117" i="19"/>
  <c r="G116" i="19"/>
  <c r="A116" i="19"/>
  <c r="G115" i="19"/>
  <c r="A115" i="19"/>
  <c r="G114" i="19"/>
  <c r="A114" i="19"/>
  <c r="G113" i="19"/>
  <c r="A113" i="19"/>
  <c r="G112" i="19"/>
  <c r="A112" i="19"/>
  <c r="G111" i="19"/>
  <c r="A111" i="19"/>
  <c r="G110" i="19"/>
  <c r="A110" i="19"/>
  <c r="G109" i="19"/>
  <c r="A109" i="19"/>
  <c r="G108" i="19"/>
  <c r="A108" i="19"/>
  <c r="G107" i="19"/>
  <c r="A107" i="19"/>
  <c r="G106" i="19"/>
  <c r="A106" i="19"/>
  <c r="G105" i="19"/>
  <c r="A105" i="19"/>
  <c r="G104" i="19"/>
  <c r="A104" i="19"/>
  <c r="G103" i="19"/>
  <c r="A103" i="19"/>
  <c r="G102" i="19"/>
  <c r="A102" i="19"/>
  <c r="G101" i="19"/>
  <c r="A101" i="19"/>
  <c r="G100" i="19"/>
  <c r="A100" i="19"/>
  <c r="G99" i="19"/>
  <c r="A99" i="19"/>
  <c r="G98" i="19"/>
  <c r="A98" i="19"/>
  <c r="G97" i="19"/>
  <c r="A97" i="19"/>
  <c r="G96" i="19"/>
  <c r="A96" i="19"/>
  <c r="G95" i="19"/>
  <c r="A95" i="19"/>
  <c r="G94" i="19"/>
  <c r="A94" i="19"/>
  <c r="G93" i="19"/>
  <c r="A93" i="19"/>
  <c r="G92" i="19"/>
  <c r="A92" i="19"/>
  <c r="G91" i="19"/>
  <c r="A91" i="19"/>
  <c r="G90" i="19"/>
  <c r="A90" i="19"/>
  <c r="G89" i="19"/>
  <c r="A89" i="19"/>
  <c r="G88" i="19"/>
  <c r="A88" i="19"/>
  <c r="G87" i="19"/>
  <c r="A87" i="19"/>
  <c r="G86" i="19"/>
  <c r="A86" i="19"/>
  <c r="G85" i="19"/>
  <c r="A85" i="19"/>
  <c r="G84" i="19"/>
  <c r="A84" i="19"/>
  <c r="G83" i="19"/>
  <c r="A83" i="19"/>
  <c r="G82" i="19"/>
  <c r="A82" i="19"/>
  <c r="G81" i="19"/>
  <c r="A81" i="19"/>
  <c r="G80" i="19"/>
  <c r="A80" i="19"/>
  <c r="G79" i="19"/>
  <c r="A79" i="19"/>
  <c r="G78" i="19"/>
  <c r="A78" i="19"/>
  <c r="G77" i="19"/>
  <c r="A77" i="19"/>
  <c r="G76" i="19"/>
  <c r="A76" i="19"/>
  <c r="G75" i="19"/>
  <c r="A75" i="19"/>
  <c r="G74" i="19"/>
  <c r="A74" i="19"/>
  <c r="G73" i="19"/>
  <c r="A73" i="19"/>
  <c r="G72" i="19"/>
  <c r="A72" i="19"/>
  <c r="G71" i="19"/>
  <c r="A71" i="19"/>
  <c r="G70" i="19"/>
  <c r="A70" i="19"/>
  <c r="G69" i="19"/>
  <c r="A69" i="19"/>
  <c r="G68" i="19"/>
  <c r="A68" i="19"/>
  <c r="G67" i="19"/>
  <c r="A67" i="19"/>
  <c r="G66" i="19"/>
  <c r="A66" i="19"/>
  <c r="G65" i="19"/>
  <c r="A65" i="19"/>
  <c r="G64" i="19"/>
  <c r="A64" i="19"/>
  <c r="G63" i="19"/>
  <c r="A63" i="19"/>
  <c r="G62" i="19"/>
  <c r="A62" i="19"/>
  <c r="G61" i="19"/>
  <c r="A61" i="19"/>
  <c r="G60" i="19"/>
  <c r="A60" i="19"/>
  <c r="G59" i="19"/>
  <c r="A59" i="19"/>
  <c r="G58" i="19"/>
  <c r="A58" i="19"/>
  <c r="G57" i="19"/>
  <c r="A57" i="19"/>
  <c r="G56" i="19"/>
  <c r="A56" i="19"/>
  <c r="G55" i="19"/>
  <c r="A55" i="19"/>
  <c r="G54" i="19"/>
  <c r="A54" i="19"/>
  <c r="G53" i="19"/>
  <c r="A53" i="19"/>
  <c r="G52" i="19"/>
  <c r="A52" i="19"/>
  <c r="G51" i="19"/>
  <c r="A51" i="19"/>
  <c r="G50" i="19"/>
  <c r="A50" i="19"/>
  <c r="G49" i="19"/>
  <c r="A49" i="19"/>
  <c r="G48" i="19"/>
  <c r="A48" i="19"/>
  <c r="G47" i="19"/>
  <c r="A47" i="19"/>
  <c r="G46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127" i="23"/>
  <c r="G126" i="23"/>
  <c r="A126" i="23"/>
  <c r="G125" i="23"/>
  <c r="A125" i="23"/>
  <c r="G124" i="23"/>
  <c r="A124" i="23"/>
  <c r="G123" i="23"/>
  <c r="A123" i="23"/>
  <c r="G122" i="23"/>
  <c r="A122" i="23"/>
  <c r="G121" i="23"/>
  <c r="A121" i="23"/>
  <c r="G120" i="23"/>
  <c r="A120" i="23"/>
  <c r="G119" i="23"/>
  <c r="A119" i="23"/>
  <c r="G118" i="23"/>
  <c r="A118" i="23"/>
  <c r="G117" i="23"/>
  <c r="A117" i="23"/>
  <c r="G116" i="23"/>
  <c r="A116" i="23"/>
  <c r="G115" i="23"/>
  <c r="A115" i="23"/>
  <c r="G114" i="23"/>
  <c r="A114" i="23"/>
  <c r="G113" i="23"/>
  <c r="A113" i="23"/>
  <c r="G112" i="23"/>
  <c r="A112" i="23"/>
  <c r="G111" i="23"/>
  <c r="A111" i="23"/>
  <c r="G110" i="23"/>
  <c r="A110" i="23"/>
  <c r="G109" i="23"/>
  <c r="A109" i="23"/>
  <c r="G108" i="23"/>
  <c r="A108" i="23"/>
  <c r="G107" i="23"/>
  <c r="A107" i="23"/>
  <c r="G106" i="23"/>
  <c r="A106" i="23"/>
  <c r="G105" i="23"/>
  <c r="A105" i="23"/>
  <c r="G104" i="23"/>
  <c r="A104" i="23"/>
  <c r="G103" i="23"/>
  <c r="A103" i="23"/>
  <c r="G102" i="23"/>
  <c r="A102" i="23"/>
  <c r="G101" i="23"/>
  <c r="A101" i="23"/>
  <c r="G100" i="23"/>
  <c r="A100" i="23"/>
  <c r="G99" i="23"/>
  <c r="A99" i="23"/>
  <c r="G98" i="23"/>
  <c r="A98" i="23"/>
  <c r="G97" i="23"/>
  <c r="A97" i="23"/>
  <c r="G96" i="23"/>
  <c r="A96" i="23"/>
  <c r="G95" i="23"/>
  <c r="A95" i="23"/>
  <c r="G94" i="23"/>
  <c r="A94" i="23"/>
  <c r="G93" i="23"/>
  <c r="A93" i="23"/>
  <c r="G92" i="23"/>
  <c r="A92" i="23"/>
  <c r="G91" i="23"/>
  <c r="A91" i="23"/>
  <c r="G90" i="23"/>
  <c r="A90" i="23"/>
  <c r="G89" i="23"/>
  <c r="A89" i="23"/>
  <c r="G88" i="23"/>
  <c r="A88" i="23"/>
  <c r="G87" i="23"/>
  <c r="A87" i="23"/>
  <c r="G86" i="23"/>
  <c r="A86" i="23"/>
  <c r="G85" i="23"/>
  <c r="A85" i="23"/>
  <c r="G84" i="23"/>
  <c r="A84" i="23"/>
  <c r="G83" i="23"/>
  <c r="A83" i="23"/>
  <c r="G82" i="23"/>
  <c r="A82" i="23"/>
  <c r="G81" i="23"/>
  <c r="A81" i="23"/>
  <c r="G80" i="23"/>
  <c r="A80" i="23"/>
  <c r="G79" i="23"/>
  <c r="A79" i="23"/>
  <c r="G78" i="23"/>
  <c r="A78" i="23"/>
  <c r="G77" i="23"/>
  <c r="A77" i="23"/>
  <c r="G76" i="23"/>
  <c r="A76" i="23"/>
  <c r="G75" i="23"/>
  <c r="A75" i="23"/>
  <c r="G74" i="23"/>
  <c r="A74" i="23"/>
  <c r="G73" i="23"/>
  <c r="A73" i="23"/>
  <c r="G72" i="23"/>
  <c r="A72" i="23"/>
  <c r="G71" i="23"/>
  <c r="A71" i="23"/>
  <c r="G70" i="23"/>
  <c r="A70" i="23"/>
  <c r="G69" i="23"/>
  <c r="A69" i="23"/>
  <c r="G68" i="23"/>
  <c r="A68" i="23"/>
  <c r="G67" i="23"/>
  <c r="A67" i="23"/>
  <c r="G66" i="23"/>
  <c r="A66" i="23"/>
  <c r="G65" i="23"/>
  <c r="A65" i="23"/>
  <c r="G64" i="23"/>
  <c r="A64" i="23"/>
  <c r="G63" i="23"/>
  <c r="A63" i="23"/>
  <c r="G62" i="23"/>
  <c r="A62" i="23"/>
  <c r="G61" i="23"/>
  <c r="A61" i="23"/>
  <c r="G60" i="23"/>
  <c r="A60" i="23"/>
  <c r="G59" i="23"/>
  <c r="A59" i="23"/>
  <c r="G58" i="23"/>
  <c r="A58" i="23"/>
  <c r="G57" i="23"/>
  <c r="A57" i="23"/>
  <c r="G56" i="23"/>
  <c r="A56" i="23"/>
  <c r="G55" i="23"/>
  <c r="A55" i="23"/>
  <c r="G54" i="23"/>
  <c r="A54" i="23"/>
  <c r="G53" i="23"/>
  <c r="A53" i="23"/>
  <c r="G52" i="23"/>
  <c r="A52" i="23"/>
  <c r="G51" i="23"/>
  <c r="A51" i="23"/>
  <c r="G50" i="23"/>
  <c r="A50" i="23"/>
  <c r="G49" i="23"/>
  <c r="A49" i="23"/>
  <c r="G48" i="23"/>
  <c r="A48" i="23"/>
  <c r="G47" i="23"/>
  <c r="A47" i="23"/>
  <c r="G46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127" i="21"/>
  <c r="G126" i="21"/>
  <c r="A126" i="21"/>
  <c r="G125" i="21"/>
  <c r="A125" i="21"/>
  <c r="G124" i="21"/>
  <c r="A124" i="21"/>
  <c r="G123" i="21"/>
  <c r="A123" i="21"/>
  <c r="G122" i="21"/>
  <c r="A122" i="21"/>
  <c r="G121" i="21"/>
  <c r="A121" i="21"/>
  <c r="G120" i="21"/>
  <c r="A120" i="21"/>
  <c r="G119" i="21"/>
  <c r="A119" i="21"/>
  <c r="G118" i="21"/>
  <c r="A118" i="21"/>
  <c r="G117" i="21"/>
  <c r="A117" i="21"/>
  <c r="G116" i="21"/>
  <c r="A116" i="21"/>
  <c r="G115" i="21"/>
  <c r="A115" i="21"/>
  <c r="G114" i="21"/>
  <c r="A114" i="21"/>
  <c r="G113" i="21"/>
  <c r="A113" i="21"/>
  <c r="G112" i="21"/>
  <c r="A112" i="21"/>
  <c r="G111" i="21"/>
  <c r="A111" i="21"/>
  <c r="G110" i="21"/>
  <c r="A110" i="21"/>
  <c r="G109" i="21"/>
  <c r="A109" i="21"/>
  <c r="G108" i="21"/>
  <c r="A108" i="21"/>
  <c r="G107" i="21"/>
  <c r="A107" i="21"/>
  <c r="G106" i="21"/>
  <c r="A106" i="21"/>
  <c r="G105" i="21"/>
  <c r="A105" i="21"/>
  <c r="G104" i="21"/>
  <c r="A104" i="21"/>
  <c r="G103" i="21"/>
  <c r="A103" i="21"/>
  <c r="G102" i="21"/>
  <c r="A102" i="21"/>
  <c r="G101" i="21"/>
  <c r="A101" i="21"/>
  <c r="G100" i="21"/>
  <c r="A100" i="21"/>
  <c r="G99" i="21"/>
  <c r="A99" i="21"/>
  <c r="G98" i="21"/>
  <c r="A98" i="21"/>
  <c r="G97" i="21"/>
  <c r="A97" i="21"/>
  <c r="G96" i="21"/>
  <c r="A96" i="21"/>
  <c r="G95" i="21"/>
  <c r="A95" i="21"/>
  <c r="G94" i="21"/>
  <c r="A94" i="21"/>
  <c r="G93" i="21"/>
  <c r="A93" i="21"/>
  <c r="G92" i="21"/>
  <c r="A92" i="21"/>
  <c r="G91" i="21"/>
  <c r="A91" i="21"/>
  <c r="G90" i="21"/>
  <c r="A90" i="21"/>
  <c r="G89" i="21"/>
  <c r="A89" i="21"/>
  <c r="G88" i="21"/>
  <c r="A88" i="21"/>
  <c r="G87" i="21"/>
  <c r="A87" i="21"/>
  <c r="G86" i="21"/>
  <c r="A86" i="21"/>
  <c r="G85" i="21"/>
  <c r="A85" i="21"/>
  <c r="G84" i="21"/>
  <c r="A84" i="21"/>
  <c r="G83" i="21"/>
  <c r="A83" i="21"/>
  <c r="G82" i="21"/>
  <c r="A82" i="21"/>
  <c r="G81" i="21"/>
  <c r="A81" i="21"/>
  <c r="G80" i="21"/>
  <c r="A80" i="21"/>
  <c r="G79" i="21"/>
  <c r="A79" i="21"/>
  <c r="G78" i="21"/>
  <c r="A78" i="21"/>
  <c r="G77" i="21"/>
  <c r="A77" i="21"/>
  <c r="G76" i="21"/>
  <c r="A76" i="21"/>
  <c r="G75" i="21"/>
  <c r="A75" i="21"/>
  <c r="G74" i="21"/>
  <c r="A74" i="21"/>
  <c r="G73" i="21"/>
  <c r="A73" i="21"/>
  <c r="G72" i="21"/>
  <c r="A72" i="21"/>
  <c r="G71" i="21"/>
  <c r="A71" i="21"/>
  <c r="G70" i="21"/>
  <c r="A70" i="21"/>
  <c r="G69" i="21"/>
  <c r="A69" i="21"/>
  <c r="G68" i="21"/>
  <c r="A68" i="21"/>
  <c r="G67" i="21"/>
  <c r="A67" i="21"/>
  <c r="G66" i="21"/>
  <c r="A66" i="21"/>
  <c r="G65" i="21"/>
  <c r="A65" i="21"/>
  <c r="G64" i="21"/>
  <c r="A64" i="21"/>
  <c r="G63" i="21"/>
  <c r="A63" i="21"/>
  <c r="G62" i="21"/>
  <c r="A62" i="21"/>
  <c r="G61" i="21"/>
  <c r="A61" i="21"/>
  <c r="G60" i="21"/>
  <c r="A60" i="21"/>
  <c r="G59" i="21"/>
  <c r="A59" i="21"/>
  <c r="G58" i="21"/>
  <c r="A58" i="21"/>
  <c r="G57" i="21"/>
  <c r="A57" i="21"/>
  <c r="G56" i="21"/>
  <c r="A56" i="21"/>
  <c r="G55" i="21"/>
  <c r="A55" i="21"/>
  <c r="G54" i="21"/>
  <c r="A54" i="21"/>
  <c r="G53" i="21"/>
  <c r="A53" i="21"/>
  <c r="G52" i="21"/>
  <c r="A52" i="21"/>
  <c r="G51" i="21"/>
  <c r="A51" i="21"/>
  <c r="G50" i="21"/>
  <c r="A50" i="21"/>
  <c r="G49" i="21"/>
  <c r="A49" i="21"/>
  <c r="G48" i="21"/>
  <c r="A48" i="21"/>
  <c r="G47" i="21"/>
  <c r="A47" i="21"/>
  <c r="G46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127" i="20"/>
  <c r="G126" i="20"/>
  <c r="A126" i="20"/>
  <c r="G125" i="20"/>
  <c r="A125" i="20"/>
  <c r="G124" i="20"/>
  <c r="A124" i="20"/>
  <c r="G123" i="20"/>
  <c r="A123" i="20"/>
  <c r="G122" i="20"/>
  <c r="A122" i="20"/>
  <c r="G121" i="20"/>
  <c r="A121" i="20"/>
  <c r="G120" i="20"/>
  <c r="A120" i="20"/>
  <c r="G119" i="20"/>
  <c r="A119" i="20"/>
  <c r="G118" i="20"/>
  <c r="A118" i="20"/>
  <c r="G117" i="20"/>
  <c r="A117" i="20"/>
  <c r="G116" i="20"/>
  <c r="A116" i="20"/>
  <c r="G115" i="20"/>
  <c r="A115" i="20"/>
  <c r="G114" i="20"/>
  <c r="A114" i="20"/>
  <c r="G113" i="20"/>
  <c r="A113" i="20"/>
  <c r="G112" i="20"/>
  <c r="A112" i="20"/>
  <c r="G111" i="20"/>
  <c r="A111" i="20"/>
  <c r="G110" i="20"/>
  <c r="A110" i="20"/>
  <c r="G109" i="20"/>
  <c r="A109" i="20"/>
  <c r="G108" i="20"/>
  <c r="A108" i="20"/>
  <c r="G107" i="20"/>
  <c r="A107" i="20"/>
  <c r="G106" i="20"/>
  <c r="A106" i="20"/>
  <c r="G105" i="20"/>
  <c r="A105" i="20"/>
  <c r="G104" i="20"/>
  <c r="A104" i="20"/>
  <c r="G103" i="20"/>
  <c r="A103" i="20"/>
  <c r="G102" i="20"/>
  <c r="A102" i="20"/>
  <c r="G101" i="20"/>
  <c r="A101" i="20"/>
  <c r="G100" i="20"/>
  <c r="A100" i="20"/>
  <c r="G99" i="20"/>
  <c r="A99" i="20"/>
  <c r="G98" i="20"/>
  <c r="A98" i="20"/>
  <c r="G97" i="20"/>
  <c r="A97" i="20"/>
  <c r="G96" i="20"/>
  <c r="A96" i="20"/>
  <c r="G95" i="20"/>
  <c r="A95" i="20"/>
  <c r="G94" i="20"/>
  <c r="A94" i="20"/>
  <c r="G93" i="20"/>
  <c r="A93" i="20"/>
  <c r="G92" i="20"/>
  <c r="A92" i="20"/>
  <c r="G91" i="20"/>
  <c r="A91" i="20"/>
  <c r="G90" i="20"/>
  <c r="A90" i="20"/>
  <c r="G89" i="20"/>
  <c r="A89" i="20"/>
  <c r="G88" i="20"/>
  <c r="A88" i="20"/>
  <c r="G87" i="20"/>
  <c r="A87" i="20"/>
  <c r="G86" i="20"/>
  <c r="A86" i="20"/>
  <c r="G85" i="20"/>
  <c r="A85" i="20"/>
  <c r="G84" i="20"/>
  <c r="A84" i="20"/>
  <c r="G83" i="20"/>
  <c r="A83" i="20"/>
  <c r="G82" i="20"/>
  <c r="A82" i="20"/>
  <c r="G81" i="20"/>
  <c r="A81" i="20"/>
  <c r="G80" i="20"/>
  <c r="A80" i="20"/>
  <c r="G79" i="20"/>
  <c r="A79" i="20"/>
  <c r="G78" i="20"/>
  <c r="A78" i="20"/>
  <c r="G77" i="20"/>
  <c r="A77" i="20"/>
  <c r="G76" i="20"/>
  <c r="A76" i="20"/>
  <c r="G75" i="20"/>
  <c r="A75" i="20"/>
  <c r="G74" i="20"/>
  <c r="A74" i="20"/>
  <c r="G73" i="20"/>
  <c r="A73" i="20"/>
  <c r="G72" i="20"/>
  <c r="A72" i="20"/>
  <c r="G71" i="20"/>
  <c r="A71" i="20"/>
  <c r="G70" i="20"/>
  <c r="A70" i="20"/>
  <c r="G69" i="20"/>
  <c r="A69" i="20"/>
  <c r="G68" i="20"/>
  <c r="A68" i="20"/>
  <c r="G67" i="20"/>
  <c r="A67" i="20"/>
  <c r="G66" i="20"/>
  <c r="A66" i="20"/>
  <c r="G65" i="20"/>
  <c r="A65" i="20"/>
  <c r="G64" i="20"/>
  <c r="A64" i="20"/>
  <c r="G63" i="20"/>
  <c r="A63" i="20"/>
  <c r="G62" i="20"/>
  <c r="A62" i="20"/>
  <c r="G61" i="20"/>
  <c r="A61" i="20"/>
  <c r="G60" i="20"/>
  <c r="A60" i="20"/>
  <c r="G59" i="20"/>
  <c r="A59" i="20"/>
  <c r="G58" i="20"/>
  <c r="A58" i="20"/>
  <c r="G57" i="20"/>
  <c r="A57" i="20"/>
  <c r="G56" i="20"/>
  <c r="A56" i="20"/>
  <c r="G55" i="20"/>
  <c r="A55" i="20"/>
  <c r="G54" i="20"/>
  <c r="A54" i="20"/>
  <c r="G53" i="20"/>
  <c r="A53" i="20"/>
  <c r="G52" i="20"/>
  <c r="A52" i="20"/>
  <c r="G51" i="20"/>
  <c r="A51" i="20"/>
  <c r="G50" i="20"/>
  <c r="A50" i="20"/>
  <c r="G49" i="20"/>
  <c r="A49" i="20"/>
  <c r="G48" i="20"/>
  <c r="A48" i="20"/>
  <c r="G47" i="20"/>
  <c r="A47" i="20"/>
  <c r="G46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127" i="39"/>
  <c r="G126" i="39"/>
  <c r="A126" i="39"/>
  <c r="G125" i="39"/>
  <c r="A125" i="39"/>
  <c r="G124" i="39"/>
  <c r="A124" i="39"/>
  <c r="G123" i="39"/>
  <c r="A123" i="39"/>
  <c r="G122" i="39"/>
  <c r="A122" i="39"/>
  <c r="G121" i="39"/>
  <c r="A121" i="39"/>
  <c r="G120" i="39"/>
  <c r="A120" i="39"/>
  <c r="G119" i="39"/>
  <c r="A119" i="39"/>
  <c r="G118" i="39"/>
  <c r="A118" i="39"/>
  <c r="G117" i="39"/>
  <c r="A117" i="39"/>
  <c r="G116" i="39"/>
  <c r="A116" i="39"/>
  <c r="G115" i="39"/>
  <c r="A115" i="39"/>
  <c r="G114" i="39"/>
  <c r="A114" i="39"/>
  <c r="G113" i="39"/>
  <c r="A113" i="39"/>
  <c r="G112" i="39"/>
  <c r="A112" i="39"/>
  <c r="G111" i="39"/>
  <c r="A111" i="39"/>
  <c r="G110" i="39"/>
  <c r="A110" i="39"/>
  <c r="G109" i="39"/>
  <c r="A109" i="39"/>
  <c r="G108" i="39"/>
  <c r="A108" i="39"/>
  <c r="G107" i="39"/>
  <c r="A107" i="39"/>
  <c r="G106" i="39"/>
  <c r="A106" i="39"/>
  <c r="G105" i="39"/>
  <c r="A105" i="39"/>
  <c r="G104" i="39"/>
  <c r="A104" i="39"/>
  <c r="G103" i="39"/>
  <c r="A103" i="39"/>
  <c r="G102" i="39"/>
  <c r="A102" i="39"/>
  <c r="G101" i="39"/>
  <c r="A101" i="39"/>
  <c r="G100" i="39"/>
  <c r="A100" i="39"/>
  <c r="G99" i="39"/>
  <c r="A99" i="39"/>
  <c r="G98" i="39"/>
  <c r="A98" i="39"/>
  <c r="G97" i="39"/>
  <c r="A97" i="39"/>
  <c r="G96" i="39"/>
  <c r="A96" i="39"/>
  <c r="G95" i="39"/>
  <c r="A95" i="39"/>
  <c r="G94" i="39"/>
  <c r="A94" i="39"/>
  <c r="G93" i="39"/>
  <c r="A93" i="39"/>
  <c r="G92" i="39"/>
  <c r="A92" i="39"/>
  <c r="G91" i="39"/>
  <c r="A91" i="39"/>
  <c r="G90" i="39"/>
  <c r="A90" i="39"/>
  <c r="G89" i="39"/>
  <c r="A89" i="39"/>
  <c r="G88" i="39"/>
  <c r="A88" i="39"/>
  <c r="G87" i="39"/>
  <c r="A87" i="39"/>
  <c r="G86" i="39"/>
  <c r="A86" i="39"/>
  <c r="A127" i="13"/>
  <c r="A127" i="31"/>
  <c r="A127" i="12"/>
  <c r="A127" i="29"/>
  <c r="G126" i="29"/>
  <c r="A126" i="29"/>
  <c r="G125" i="29"/>
  <c r="A125" i="29"/>
  <c r="G124" i="29"/>
  <c r="A124" i="29"/>
  <c r="G123" i="29"/>
  <c r="A123" i="29"/>
  <c r="G122" i="29"/>
  <c r="A122" i="29"/>
  <c r="G121" i="29"/>
  <c r="A121" i="29"/>
  <c r="G120" i="29"/>
  <c r="A120" i="29"/>
  <c r="G119" i="29"/>
  <c r="A119" i="29"/>
  <c r="G118" i="29"/>
  <c r="A118" i="29"/>
  <c r="G117" i="29"/>
  <c r="A117" i="29"/>
  <c r="G116" i="29"/>
  <c r="A116" i="29"/>
  <c r="G115" i="29"/>
  <c r="A115" i="29"/>
  <c r="G114" i="29"/>
  <c r="A114" i="29"/>
  <c r="G113" i="29"/>
  <c r="A113" i="29"/>
  <c r="G112" i="29"/>
  <c r="A112" i="29"/>
  <c r="G111" i="29"/>
  <c r="A111" i="29"/>
  <c r="G110" i="29"/>
  <c r="A110" i="29"/>
  <c r="G109" i="29"/>
  <c r="A109" i="29"/>
  <c r="G108" i="29"/>
  <c r="A108" i="29"/>
  <c r="G107" i="29"/>
  <c r="A107" i="29"/>
  <c r="G106" i="29"/>
  <c r="A106" i="29"/>
  <c r="G105" i="29"/>
  <c r="A105" i="29"/>
  <c r="G104" i="29"/>
  <c r="A104" i="29"/>
  <c r="G103" i="29"/>
  <c r="A103" i="29"/>
  <c r="G102" i="29"/>
  <c r="A102" i="29"/>
  <c r="G101" i="29"/>
  <c r="A101" i="29"/>
  <c r="G100" i="29"/>
  <c r="A100" i="29"/>
  <c r="G99" i="29"/>
  <c r="A99" i="29"/>
  <c r="G98" i="29"/>
  <c r="A98" i="29"/>
  <c r="G97" i="29"/>
  <c r="A97" i="29"/>
  <c r="G96" i="29"/>
  <c r="A96" i="29"/>
  <c r="G95" i="29"/>
  <c r="A95" i="29"/>
  <c r="G94" i="29"/>
  <c r="A94" i="29"/>
  <c r="G93" i="29"/>
  <c r="A93" i="29"/>
  <c r="G92" i="29"/>
  <c r="A92" i="29"/>
  <c r="G91" i="29"/>
  <c r="A91" i="29"/>
  <c r="G90" i="29"/>
  <c r="A90" i="29"/>
  <c r="G89" i="29"/>
  <c r="A89" i="29"/>
  <c r="A127" i="10"/>
  <c r="G126" i="10"/>
  <c r="A126" i="10"/>
  <c r="G125" i="10"/>
  <c r="A125" i="10"/>
  <c r="G124" i="10"/>
  <c r="A124" i="10"/>
  <c r="G123" i="10"/>
  <c r="A123" i="10"/>
  <c r="G122" i="10"/>
  <c r="A122" i="10"/>
  <c r="G121" i="10"/>
  <c r="A121" i="10"/>
  <c r="G120" i="10"/>
  <c r="A120" i="10"/>
  <c r="G119" i="10"/>
  <c r="A119" i="10"/>
  <c r="G118" i="10"/>
  <c r="A118" i="10"/>
  <c r="G117" i="10"/>
  <c r="A117" i="10"/>
  <c r="G116" i="10"/>
  <c r="A116" i="10"/>
  <c r="G115" i="10"/>
  <c r="A115" i="10"/>
  <c r="G114" i="10"/>
  <c r="A114" i="10"/>
  <c r="G113" i="10"/>
  <c r="A113" i="10"/>
  <c r="G112" i="10"/>
  <c r="A112" i="10"/>
  <c r="G111" i="10"/>
  <c r="A111" i="10"/>
  <c r="G110" i="10"/>
  <c r="A110" i="10"/>
  <c r="G109" i="10"/>
  <c r="A109" i="10"/>
  <c r="G108" i="10"/>
  <c r="A108" i="10"/>
  <c r="G107" i="10"/>
  <c r="A107" i="10"/>
  <c r="G106" i="10"/>
  <c r="A106" i="10"/>
  <c r="G105" i="10"/>
  <c r="A105" i="10"/>
  <c r="G104" i="10"/>
  <c r="A104" i="10"/>
  <c r="G103" i="10"/>
  <c r="A103" i="10"/>
  <c r="G102" i="10"/>
  <c r="A102" i="10"/>
  <c r="G101" i="10"/>
  <c r="A101" i="10"/>
  <c r="G100" i="10"/>
  <c r="A100" i="10"/>
  <c r="G99" i="10"/>
  <c r="A99" i="10"/>
  <c r="G98" i="10"/>
  <c r="A98" i="10"/>
  <c r="G97" i="10"/>
  <c r="A97" i="10"/>
  <c r="G96" i="10"/>
  <c r="A96" i="10"/>
  <c r="G95" i="10"/>
  <c r="A95" i="10"/>
  <c r="G94" i="10"/>
  <c r="A94" i="10"/>
  <c r="G93" i="10"/>
  <c r="A93" i="10"/>
  <c r="G92" i="10"/>
  <c r="A92" i="10"/>
  <c r="G91" i="10"/>
  <c r="A91" i="10"/>
  <c r="G90" i="10"/>
  <c r="A90" i="10"/>
  <c r="G89" i="10"/>
  <c r="A89" i="10"/>
  <c r="A127" i="26"/>
  <c r="G126" i="26"/>
  <c r="A126" i="26"/>
  <c r="G125" i="26"/>
  <c r="A125" i="26"/>
  <c r="G124" i="26"/>
  <c r="A124" i="26"/>
  <c r="G123" i="26"/>
  <c r="A123" i="26"/>
  <c r="G122" i="26"/>
  <c r="A122" i="26"/>
  <c r="G121" i="26"/>
  <c r="A121" i="26"/>
  <c r="G120" i="26"/>
  <c r="A120" i="26"/>
  <c r="G119" i="26"/>
  <c r="A119" i="26"/>
  <c r="G118" i="26"/>
  <c r="A118" i="26"/>
  <c r="G117" i="26"/>
  <c r="A117" i="26"/>
  <c r="G116" i="26"/>
  <c r="A116" i="26"/>
  <c r="G115" i="26"/>
  <c r="A115" i="26"/>
  <c r="G114" i="26"/>
  <c r="A114" i="26"/>
  <c r="G113" i="26"/>
  <c r="A113" i="26"/>
  <c r="G112" i="26"/>
  <c r="A112" i="26"/>
  <c r="G111" i="26"/>
  <c r="A111" i="26"/>
  <c r="G110" i="26"/>
  <c r="A110" i="26"/>
  <c r="G109" i="26"/>
  <c r="A109" i="26"/>
  <c r="G108" i="26"/>
  <c r="A108" i="26"/>
  <c r="G107" i="26"/>
  <c r="A107" i="26"/>
  <c r="G106" i="26"/>
  <c r="A106" i="26"/>
  <c r="G105" i="26"/>
  <c r="A105" i="26"/>
  <c r="G104" i="26"/>
  <c r="A104" i="26"/>
  <c r="G103" i="26"/>
  <c r="A103" i="26"/>
  <c r="G102" i="26"/>
  <c r="A102" i="26"/>
  <c r="G101" i="26"/>
  <c r="A101" i="26"/>
  <c r="G100" i="26"/>
  <c r="A100" i="26"/>
  <c r="G99" i="26"/>
  <c r="A99" i="26"/>
  <c r="G98" i="26"/>
  <c r="A98" i="26"/>
  <c r="G97" i="26"/>
  <c r="A97" i="26"/>
  <c r="G96" i="26"/>
  <c r="A96" i="26"/>
  <c r="G95" i="26"/>
  <c r="A95" i="26"/>
  <c r="G94" i="26"/>
  <c r="A94" i="26"/>
  <c r="G93" i="26"/>
  <c r="A93" i="26"/>
  <c r="G92" i="26"/>
  <c r="A92" i="26"/>
  <c r="G91" i="26"/>
  <c r="A91" i="26"/>
  <c r="G90" i="26"/>
  <c r="A90" i="26"/>
  <c r="G89" i="26"/>
  <c r="A89" i="26"/>
  <c r="G88" i="26"/>
  <c r="A88" i="26"/>
  <c r="G87" i="26"/>
  <c r="A87" i="26"/>
  <c r="G86" i="26"/>
  <c r="A86" i="26"/>
  <c r="G85" i="26"/>
  <c r="A85" i="26"/>
  <c r="G84" i="26"/>
  <c r="A84" i="26"/>
  <c r="G83" i="26"/>
  <c r="A83" i="26"/>
  <c r="G82" i="26"/>
  <c r="A82" i="26"/>
  <c r="G81" i="26"/>
  <c r="A81" i="26"/>
  <c r="G80" i="26"/>
  <c r="A80" i="26"/>
  <c r="G79" i="26"/>
  <c r="A79" i="26"/>
  <c r="G78" i="26"/>
  <c r="A78" i="26"/>
  <c r="G77" i="26"/>
  <c r="A77" i="26"/>
  <c r="G76" i="26"/>
  <c r="A76" i="26"/>
  <c r="G75" i="26"/>
  <c r="A75" i="26"/>
  <c r="G74" i="26"/>
  <c r="A74" i="26"/>
  <c r="G73" i="26"/>
  <c r="A73" i="26"/>
  <c r="G72" i="26"/>
  <c r="A72" i="26"/>
  <c r="G71" i="26"/>
  <c r="A71" i="26"/>
  <c r="G70" i="26"/>
  <c r="A70" i="26"/>
  <c r="G69" i="26"/>
  <c r="A69" i="26"/>
  <c r="G68" i="26"/>
  <c r="A68" i="26"/>
  <c r="G67" i="26"/>
  <c r="A67" i="26"/>
  <c r="G66" i="26"/>
  <c r="A66" i="26"/>
  <c r="G65" i="26"/>
  <c r="A65" i="26"/>
  <c r="G64" i="26"/>
  <c r="A64" i="26"/>
  <c r="G63" i="26"/>
  <c r="A63" i="26"/>
  <c r="G62" i="26"/>
  <c r="A62" i="26"/>
  <c r="G61" i="26"/>
  <c r="A61" i="26"/>
  <c r="G60" i="26"/>
  <c r="A60" i="26"/>
  <c r="G59" i="26"/>
  <c r="A59" i="26"/>
  <c r="G58" i="26"/>
  <c r="A58" i="26"/>
  <c r="G57" i="26"/>
  <c r="A57" i="26"/>
  <c r="G56" i="26"/>
  <c r="A56" i="26"/>
  <c r="G55" i="26"/>
  <c r="A55" i="26"/>
  <c r="G54" i="26"/>
  <c r="A54" i="26"/>
  <c r="G53" i="26"/>
  <c r="A53" i="26"/>
  <c r="G52" i="26"/>
  <c r="A52" i="26"/>
  <c r="G51" i="26"/>
  <c r="A51" i="26"/>
  <c r="G50" i="26"/>
  <c r="A50" i="26"/>
  <c r="G49" i="26"/>
  <c r="A49" i="26"/>
  <c r="G48" i="26"/>
  <c r="A48" i="26"/>
  <c r="G47" i="26"/>
  <c r="A47" i="26"/>
  <c r="G46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127" i="38"/>
  <c r="G126" i="38"/>
  <c r="A126" i="38"/>
  <c r="G125" i="38"/>
  <c r="A125" i="38"/>
  <c r="G124" i="38"/>
  <c r="A124" i="38"/>
  <c r="G123" i="38"/>
  <c r="A123" i="38"/>
  <c r="G122" i="38"/>
  <c r="A122" i="38"/>
  <c r="G121" i="38"/>
  <c r="A121" i="38"/>
  <c r="G120" i="38"/>
  <c r="A120" i="38"/>
  <c r="G119" i="38"/>
  <c r="A119" i="38"/>
  <c r="G118" i="38"/>
  <c r="A118" i="38"/>
  <c r="G117" i="38"/>
  <c r="A117" i="38"/>
  <c r="G116" i="38"/>
  <c r="A116" i="38"/>
  <c r="G115" i="38"/>
  <c r="A115" i="38"/>
  <c r="G114" i="38"/>
  <c r="A114" i="38"/>
  <c r="G113" i="38"/>
  <c r="A113" i="38"/>
  <c r="G112" i="38"/>
  <c r="A112" i="38"/>
  <c r="G111" i="38"/>
  <c r="A111" i="38"/>
  <c r="G110" i="38"/>
  <c r="A110" i="38"/>
  <c r="G109" i="38"/>
  <c r="A109" i="38"/>
  <c r="G108" i="38"/>
  <c r="A108" i="38"/>
  <c r="G107" i="38"/>
  <c r="A107" i="38"/>
  <c r="G106" i="38"/>
  <c r="A106" i="38"/>
  <c r="G105" i="38"/>
  <c r="A105" i="38"/>
  <c r="G104" i="38"/>
  <c r="A104" i="38"/>
  <c r="G103" i="38"/>
  <c r="A103" i="38"/>
  <c r="G102" i="38"/>
  <c r="A102" i="38"/>
  <c r="G101" i="38"/>
  <c r="A101" i="38"/>
  <c r="G100" i="38"/>
  <c r="A100" i="38"/>
  <c r="G99" i="38"/>
  <c r="A99" i="38"/>
  <c r="G98" i="38"/>
  <c r="A98" i="38"/>
  <c r="G97" i="38"/>
  <c r="A97" i="38"/>
  <c r="G96" i="38"/>
  <c r="A96" i="38"/>
  <c r="G95" i="38"/>
  <c r="A95" i="38"/>
  <c r="G94" i="38"/>
  <c r="A94" i="38"/>
  <c r="G93" i="38"/>
  <c r="A93" i="38"/>
  <c r="G92" i="38"/>
  <c r="A92" i="38"/>
  <c r="G91" i="38"/>
  <c r="A91" i="38"/>
  <c r="G90" i="38"/>
  <c r="A90" i="38"/>
  <c r="G89" i="38"/>
  <c r="A89" i="38"/>
  <c r="G88" i="38"/>
  <c r="A88" i="38"/>
  <c r="G87" i="38"/>
  <c r="A87" i="38"/>
  <c r="G86" i="38"/>
  <c r="A86" i="38"/>
  <c r="G85" i="38"/>
  <c r="A85" i="38"/>
  <c r="G84" i="38"/>
  <c r="A84" i="38"/>
  <c r="G83" i="38"/>
  <c r="A83" i="38"/>
  <c r="G82" i="38"/>
  <c r="A82" i="38"/>
  <c r="G81" i="38"/>
  <c r="A81" i="38"/>
  <c r="G80" i="38"/>
  <c r="A80" i="38"/>
  <c r="G79" i="38"/>
  <c r="A79" i="38"/>
  <c r="G78" i="38"/>
  <c r="A78" i="38"/>
  <c r="G77" i="38"/>
  <c r="A77" i="38"/>
  <c r="G76" i="38"/>
  <c r="A76" i="38"/>
  <c r="G75" i="38"/>
  <c r="A75" i="38"/>
  <c r="G74" i="38"/>
  <c r="A74" i="38"/>
  <c r="G73" i="38"/>
  <c r="A73" i="38"/>
  <c r="G72" i="38"/>
  <c r="A72" i="38"/>
  <c r="G71" i="38"/>
  <c r="A71" i="38"/>
  <c r="G70" i="38"/>
  <c r="A70" i="38"/>
  <c r="G69" i="38"/>
  <c r="A69" i="38"/>
  <c r="G68" i="38"/>
  <c r="A68" i="38"/>
  <c r="G67" i="38"/>
  <c r="A67" i="38"/>
  <c r="G66" i="38"/>
  <c r="A66" i="38"/>
  <c r="G65" i="38"/>
  <c r="A65" i="38"/>
  <c r="G64" i="38"/>
  <c r="A64" i="38"/>
  <c r="G63" i="38"/>
  <c r="A63" i="38"/>
  <c r="G62" i="38"/>
  <c r="A62" i="38"/>
  <c r="G61" i="38"/>
  <c r="A61" i="38"/>
  <c r="G60" i="38"/>
  <c r="A60" i="38"/>
  <c r="G59" i="38"/>
  <c r="A59" i="38"/>
  <c r="G58" i="38"/>
  <c r="A58" i="38"/>
  <c r="G57" i="38"/>
  <c r="A57" i="38"/>
  <c r="G56" i="38"/>
  <c r="A56" i="38"/>
  <c r="G55" i="38"/>
  <c r="A55" i="38"/>
  <c r="G54" i="38"/>
  <c r="A54" i="38"/>
  <c r="G53" i="38"/>
  <c r="A53" i="38"/>
  <c r="G52" i="38"/>
  <c r="A52" i="38"/>
  <c r="G51" i="38"/>
  <c r="A51" i="38"/>
  <c r="G50" i="38"/>
  <c r="A50" i="38"/>
  <c r="A127" i="18"/>
  <c r="G126" i="18"/>
  <c r="A126" i="18"/>
  <c r="G125" i="18"/>
  <c r="A125" i="18"/>
  <c r="G124" i="18"/>
  <c r="A124" i="18"/>
  <c r="G123" i="18"/>
  <c r="A123" i="18"/>
  <c r="G122" i="18"/>
  <c r="A122" i="18"/>
  <c r="G121" i="18"/>
  <c r="A121" i="18"/>
  <c r="G120" i="18"/>
  <c r="A120" i="18"/>
  <c r="G119" i="18"/>
  <c r="A119" i="18"/>
  <c r="G118" i="18"/>
  <c r="A118" i="18"/>
  <c r="G117" i="18"/>
  <c r="A117" i="18"/>
  <c r="G116" i="18"/>
  <c r="A116" i="18"/>
  <c r="G115" i="18"/>
  <c r="A115" i="18"/>
  <c r="G114" i="18"/>
  <c r="A114" i="18"/>
  <c r="G113" i="18"/>
  <c r="A113" i="18"/>
  <c r="G112" i="18"/>
  <c r="A112" i="18"/>
  <c r="G111" i="18"/>
  <c r="A111" i="18"/>
  <c r="G110" i="18"/>
  <c r="A110" i="18"/>
  <c r="G109" i="18"/>
  <c r="A109" i="18"/>
  <c r="G108" i="18"/>
  <c r="A108" i="18"/>
  <c r="G107" i="18"/>
  <c r="A107" i="18"/>
  <c r="G106" i="18"/>
  <c r="A106" i="18"/>
  <c r="G105" i="18"/>
  <c r="A105" i="18"/>
  <c r="G104" i="18"/>
  <c r="A104" i="18"/>
  <c r="G103" i="18"/>
  <c r="A103" i="18"/>
  <c r="G102" i="18"/>
  <c r="A102" i="18"/>
  <c r="G101" i="18"/>
  <c r="A101" i="18"/>
  <c r="G100" i="18"/>
  <c r="A100" i="18"/>
  <c r="G99" i="18"/>
  <c r="A99" i="18"/>
  <c r="G98" i="18"/>
  <c r="A98" i="18"/>
  <c r="G97" i="18"/>
  <c r="A97" i="18"/>
  <c r="G96" i="18"/>
  <c r="A96" i="18"/>
  <c r="G95" i="18"/>
  <c r="A95" i="18"/>
  <c r="G94" i="18"/>
  <c r="A94" i="18"/>
  <c r="G93" i="18"/>
  <c r="A93" i="18"/>
  <c r="G92" i="18"/>
  <c r="A92" i="18"/>
  <c r="G91" i="18"/>
  <c r="A91" i="18"/>
  <c r="G90" i="18"/>
  <c r="A90" i="18"/>
  <c r="G89" i="18"/>
  <c r="A89" i="18"/>
  <c r="G88" i="18"/>
  <c r="A88" i="18"/>
  <c r="G87" i="18"/>
  <c r="A87" i="18"/>
  <c r="G86" i="18"/>
  <c r="A86" i="18"/>
  <c r="G85" i="18"/>
  <c r="A85" i="18"/>
  <c r="G84" i="18"/>
  <c r="A84" i="18"/>
  <c r="G83" i="18"/>
  <c r="A83" i="18"/>
  <c r="G82" i="18"/>
  <c r="A82" i="18"/>
  <c r="G81" i="18"/>
  <c r="A81" i="18"/>
  <c r="G80" i="18"/>
  <c r="A80" i="18"/>
  <c r="G79" i="18"/>
  <c r="A79" i="18"/>
  <c r="G78" i="18"/>
  <c r="A78" i="18"/>
  <c r="G77" i="18"/>
  <c r="A77" i="18"/>
  <c r="G76" i="18"/>
  <c r="A76" i="18"/>
  <c r="G75" i="18"/>
  <c r="A75" i="18"/>
  <c r="G74" i="18"/>
  <c r="A74" i="18"/>
  <c r="G73" i="18"/>
  <c r="A73" i="18"/>
  <c r="G72" i="18"/>
  <c r="A72" i="18"/>
  <c r="G71" i="18"/>
  <c r="A71" i="18"/>
  <c r="G70" i="18"/>
  <c r="A70" i="18"/>
  <c r="G69" i="18"/>
  <c r="A69" i="18"/>
  <c r="G68" i="18"/>
  <c r="A68" i="18"/>
  <c r="G67" i="18"/>
  <c r="A67" i="18"/>
  <c r="G66" i="18"/>
  <c r="A66" i="18"/>
  <c r="G65" i="18"/>
  <c r="A65" i="18"/>
  <c r="G64" i="18"/>
  <c r="A64" i="18"/>
  <c r="G63" i="18"/>
  <c r="A63" i="18"/>
  <c r="G62" i="18"/>
  <c r="A62" i="18"/>
  <c r="G61" i="18"/>
  <c r="A61" i="18"/>
  <c r="G60" i="18"/>
  <c r="A60" i="18"/>
  <c r="G59" i="18"/>
  <c r="A59" i="18"/>
  <c r="G58" i="18"/>
  <c r="A58" i="18"/>
  <c r="G57" i="18"/>
  <c r="A57" i="18"/>
  <c r="G56" i="18"/>
  <c r="A56" i="18"/>
  <c r="G55" i="18"/>
  <c r="A55" i="18"/>
  <c r="G54" i="18"/>
  <c r="A54" i="18"/>
  <c r="G53" i="18"/>
  <c r="A53" i="18"/>
  <c r="G52" i="18"/>
  <c r="A52" i="18"/>
  <c r="G51" i="18"/>
  <c r="A51" i="18"/>
  <c r="G50" i="18"/>
  <c r="A50" i="18"/>
  <c r="A127" i="37"/>
  <c r="A127" i="17"/>
  <c r="G126" i="17"/>
  <c r="A126" i="17"/>
  <c r="G125" i="17"/>
  <c r="A125" i="17"/>
  <c r="G124" i="17"/>
  <c r="A124" i="17"/>
  <c r="G123" i="17"/>
  <c r="A123" i="17"/>
  <c r="G122" i="17"/>
  <c r="A122" i="17"/>
  <c r="G121" i="17"/>
  <c r="A121" i="17"/>
  <c r="G120" i="17"/>
  <c r="A120" i="17"/>
  <c r="G119" i="17"/>
  <c r="A119" i="17"/>
  <c r="G118" i="17"/>
  <c r="A118" i="17"/>
  <c r="G117" i="17"/>
  <c r="A117" i="17"/>
  <c r="G116" i="17"/>
  <c r="A116" i="17"/>
  <c r="G115" i="17"/>
  <c r="A115" i="17"/>
  <c r="G114" i="17"/>
  <c r="A114" i="17"/>
  <c r="G113" i="17"/>
  <c r="A113" i="17"/>
  <c r="G112" i="17"/>
  <c r="A112" i="17"/>
  <c r="G111" i="17"/>
  <c r="A111" i="17"/>
  <c r="G110" i="17"/>
  <c r="A110" i="17"/>
  <c r="G109" i="17"/>
  <c r="A109" i="17"/>
  <c r="G108" i="17"/>
  <c r="A108" i="17"/>
  <c r="G107" i="17"/>
  <c r="A107" i="17"/>
  <c r="G106" i="17"/>
  <c r="A106" i="17"/>
  <c r="G105" i="17"/>
  <c r="A105" i="17"/>
  <c r="G104" i="17"/>
  <c r="A104" i="17"/>
  <c r="G103" i="17"/>
  <c r="A103" i="17"/>
  <c r="G102" i="17"/>
  <c r="A102" i="17"/>
  <c r="G101" i="17"/>
  <c r="A101" i="17"/>
  <c r="G100" i="17"/>
  <c r="A100" i="17"/>
  <c r="G99" i="17"/>
  <c r="A99" i="17"/>
  <c r="G98" i="17"/>
  <c r="A98" i="17"/>
  <c r="G97" i="17"/>
  <c r="A97" i="17"/>
  <c r="G96" i="17"/>
  <c r="A96" i="17"/>
  <c r="G95" i="17"/>
  <c r="A95" i="17"/>
  <c r="G94" i="17"/>
  <c r="A94" i="17"/>
  <c r="G93" i="17"/>
  <c r="A93" i="17"/>
  <c r="G92" i="17"/>
  <c r="A92" i="17"/>
  <c r="G91" i="17"/>
  <c r="A91" i="17"/>
  <c r="G90" i="17"/>
  <c r="A90" i="17"/>
  <c r="G89" i="17"/>
  <c r="A89" i="17"/>
  <c r="G88" i="17"/>
  <c r="A88" i="17"/>
  <c r="G87" i="17"/>
  <c r="A87" i="17"/>
  <c r="G86" i="17"/>
  <c r="A86" i="17"/>
  <c r="G85" i="17"/>
  <c r="A85" i="17"/>
  <c r="G84" i="17"/>
  <c r="A84" i="17"/>
  <c r="G83" i="17"/>
  <c r="A83" i="17"/>
  <c r="G82" i="17"/>
  <c r="A82" i="17"/>
  <c r="G81" i="17"/>
  <c r="A81" i="17"/>
  <c r="G80" i="17"/>
  <c r="A80" i="17"/>
  <c r="G79" i="17"/>
  <c r="A79" i="17"/>
  <c r="G78" i="17"/>
  <c r="A78" i="17"/>
  <c r="G77" i="17"/>
  <c r="A77" i="17"/>
  <c r="G76" i="17"/>
  <c r="A76" i="17"/>
  <c r="G75" i="17"/>
  <c r="A75" i="17"/>
  <c r="G74" i="17"/>
  <c r="A74" i="17"/>
  <c r="G73" i="17"/>
  <c r="A73" i="17"/>
  <c r="G72" i="17"/>
  <c r="A72" i="17"/>
  <c r="G71" i="17"/>
  <c r="A71" i="17"/>
  <c r="G70" i="17"/>
  <c r="A70" i="17"/>
  <c r="G69" i="17"/>
  <c r="A69" i="17"/>
  <c r="G68" i="17"/>
  <c r="A68" i="17"/>
  <c r="G67" i="17"/>
  <c r="A67" i="17"/>
  <c r="G66" i="17"/>
  <c r="A66" i="17"/>
  <c r="G65" i="17"/>
  <c r="A65" i="17"/>
  <c r="G64" i="17"/>
  <c r="A64" i="17"/>
  <c r="G63" i="17"/>
  <c r="A63" i="17"/>
  <c r="G62" i="17"/>
  <c r="A62" i="17"/>
  <c r="G61" i="17"/>
  <c r="A61" i="17"/>
  <c r="G60" i="17"/>
  <c r="A60" i="17"/>
  <c r="G59" i="17"/>
  <c r="A59" i="17"/>
  <c r="G58" i="17"/>
  <c r="A58" i="17"/>
  <c r="G57" i="17"/>
  <c r="A57" i="17"/>
  <c r="G56" i="17"/>
  <c r="A56" i="17"/>
  <c r="G55" i="17"/>
  <c r="A55" i="17"/>
  <c r="G54" i="17"/>
  <c r="A54" i="17"/>
  <c r="G53" i="17"/>
  <c r="A53" i="17"/>
  <c r="G52" i="17"/>
  <c r="A52" i="17"/>
  <c r="A127" i="36"/>
  <c r="G126" i="36"/>
  <c r="A126" i="36"/>
  <c r="G125" i="36"/>
  <c r="A125" i="36"/>
  <c r="G124" i="36"/>
  <c r="A124" i="36"/>
  <c r="G123" i="36"/>
  <c r="A123" i="36"/>
  <c r="G122" i="36"/>
  <c r="A122" i="36"/>
  <c r="G121" i="36"/>
  <c r="A121" i="36"/>
  <c r="G120" i="36"/>
  <c r="A120" i="36"/>
  <c r="G119" i="36"/>
  <c r="A119" i="36"/>
  <c r="G118" i="36"/>
  <c r="A118" i="36"/>
  <c r="G117" i="36"/>
  <c r="A117" i="36"/>
  <c r="G116" i="36"/>
  <c r="A116" i="36"/>
  <c r="G115" i="36"/>
  <c r="A115" i="36"/>
  <c r="G114" i="36"/>
  <c r="A114" i="36"/>
  <c r="G113" i="36"/>
  <c r="A113" i="36"/>
  <c r="G112" i="36"/>
  <c r="A112" i="36"/>
  <c r="G111" i="36"/>
  <c r="A111" i="36"/>
  <c r="G110" i="36"/>
  <c r="A110" i="36"/>
  <c r="G109" i="36"/>
  <c r="A109" i="36"/>
  <c r="G108" i="36"/>
  <c r="A108" i="36"/>
  <c r="G107" i="36"/>
  <c r="A107" i="36"/>
  <c r="G106" i="36"/>
  <c r="A106" i="36"/>
  <c r="G105" i="36"/>
  <c r="A105" i="36"/>
  <c r="G104" i="36"/>
  <c r="A104" i="36"/>
  <c r="G103" i="36"/>
  <c r="A103" i="36"/>
  <c r="G102" i="36"/>
  <c r="A102" i="36"/>
  <c r="G101" i="36"/>
  <c r="A101" i="36"/>
  <c r="G100" i="36"/>
  <c r="A100" i="36"/>
  <c r="G99" i="36"/>
  <c r="A99" i="36"/>
  <c r="G98" i="36"/>
  <c r="A98" i="36"/>
  <c r="G97" i="36"/>
  <c r="A97" i="36"/>
  <c r="G96" i="36"/>
  <c r="A96" i="36"/>
  <c r="G95" i="36"/>
  <c r="A95" i="36"/>
  <c r="G94" i="36"/>
  <c r="A94" i="36"/>
  <c r="G93" i="36"/>
  <c r="A93" i="36"/>
  <c r="G92" i="36"/>
  <c r="A92" i="36"/>
  <c r="G91" i="36"/>
  <c r="A91" i="36"/>
  <c r="G90" i="36"/>
  <c r="A90" i="36"/>
  <c r="G89" i="36"/>
  <c r="A89" i="36"/>
  <c r="G88" i="36"/>
  <c r="A88" i="36"/>
  <c r="G87" i="36"/>
  <c r="A87" i="36"/>
  <c r="G86" i="36"/>
  <c r="A86" i="36"/>
  <c r="G85" i="36"/>
  <c r="A85" i="36"/>
  <c r="G84" i="36"/>
  <c r="A84" i="36"/>
  <c r="G83" i="36"/>
  <c r="A83" i="36"/>
  <c r="G82" i="36"/>
  <c r="A82" i="36"/>
  <c r="G81" i="36"/>
  <c r="A81" i="36"/>
  <c r="G80" i="36"/>
  <c r="A80" i="36"/>
  <c r="G79" i="36"/>
  <c r="A79" i="36"/>
  <c r="G78" i="36"/>
  <c r="A78" i="36"/>
  <c r="G77" i="36"/>
  <c r="A77" i="36"/>
  <c r="G76" i="36"/>
  <c r="A76" i="36"/>
  <c r="G75" i="36"/>
  <c r="A75" i="36"/>
  <c r="G74" i="36"/>
  <c r="A74" i="36"/>
  <c r="G73" i="36"/>
  <c r="A73" i="36"/>
  <c r="G72" i="36"/>
  <c r="A72" i="36"/>
  <c r="G71" i="36"/>
  <c r="A71" i="36"/>
  <c r="G70" i="36"/>
  <c r="A70" i="36"/>
  <c r="G69" i="36"/>
  <c r="A69" i="36"/>
  <c r="G68" i="36"/>
  <c r="A68" i="36"/>
  <c r="G67" i="36"/>
  <c r="A67" i="36"/>
  <c r="G66" i="36"/>
  <c r="A66" i="36"/>
  <c r="G65" i="36"/>
  <c r="A65" i="36"/>
  <c r="G64" i="36"/>
  <c r="A64" i="36"/>
  <c r="G63" i="36"/>
  <c r="A63" i="36"/>
  <c r="G62" i="36"/>
  <c r="A62" i="36"/>
  <c r="G61" i="36"/>
  <c r="A61" i="36"/>
  <c r="G60" i="36"/>
  <c r="A60" i="36"/>
  <c r="G59" i="36"/>
  <c r="A59" i="36"/>
  <c r="G58" i="36"/>
  <c r="A58" i="36"/>
  <c r="G57" i="36"/>
  <c r="A57" i="36"/>
  <c r="G56" i="36"/>
  <c r="A56" i="36"/>
  <c r="G55" i="36"/>
  <c r="A55" i="36"/>
  <c r="G54" i="36"/>
  <c r="A54" i="36"/>
  <c r="A127" i="16"/>
  <c r="A127" i="33"/>
  <c r="G126" i="33"/>
  <c r="A126" i="33"/>
  <c r="G125" i="33"/>
  <c r="A125" i="33"/>
  <c r="G124" i="33"/>
  <c r="A124" i="33"/>
  <c r="G123" i="33"/>
  <c r="A123" i="33"/>
  <c r="G122" i="33"/>
  <c r="A122" i="33"/>
  <c r="G121" i="33"/>
  <c r="A121" i="33"/>
  <c r="G120" i="33"/>
  <c r="A120" i="33"/>
  <c r="G119" i="33"/>
  <c r="A119" i="33"/>
  <c r="G118" i="33"/>
  <c r="A118" i="33"/>
  <c r="G117" i="33"/>
  <c r="A117" i="33"/>
  <c r="G116" i="33"/>
  <c r="A116" i="33"/>
  <c r="G115" i="33"/>
  <c r="A115" i="33"/>
  <c r="G114" i="33"/>
  <c r="A114" i="33"/>
  <c r="G113" i="33"/>
  <c r="A113" i="33"/>
  <c r="G112" i="33"/>
  <c r="A112" i="33"/>
  <c r="G111" i="33"/>
  <c r="A111" i="33"/>
  <c r="G110" i="33"/>
  <c r="A110" i="33"/>
  <c r="G109" i="33"/>
  <c r="A109" i="33"/>
  <c r="G108" i="33"/>
  <c r="A108" i="33"/>
  <c r="G107" i="33"/>
  <c r="A107" i="33"/>
  <c r="G106" i="33"/>
  <c r="A106" i="33"/>
  <c r="G105" i="33"/>
  <c r="A105" i="33"/>
  <c r="G104" i="33"/>
  <c r="A104" i="33"/>
  <c r="G103" i="33"/>
  <c r="A103" i="33"/>
  <c r="G102" i="33"/>
  <c r="A102" i="33"/>
  <c r="G101" i="33"/>
  <c r="A101" i="33"/>
  <c r="G100" i="33"/>
  <c r="A100" i="33"/>
  <c r="G99" i="33"/>
  <c r="A99" i="33"/>
  <c r="G98" i="33"/>
  <c r="A98" i="33"/>
  <c r="G97" i="33"/>
  <c r="A97" i="33"/>
  <c r="G96" i="33"/>
  <c r="A96" i="33"/>
  <c r="G95" i="33"/>
  <c r="A95" i="33"/>
  <c r="G94" i="33"/>
  <c r="A94" i="33"/>
  <c r="G93" i="33"/>
  <c r="A93" i="33"/>
  <c r="G92" i="33"/>
  <c r="A92" i="33"/>
  <c r="G91" i="33"/>
  <c r="A91" i="33"/>
  <c r="G90" i="33"/>
  <c r="A90" i="33"/>
  <c r="G89" i="33"/>
  <c r="A89" i="33"/>
  <c r="G88" i="33"/>
  <c r="A88" i="33"/>
  <c r="G87" i="33"/>
  <c r="A87" i="33"/>
  <c r="G86" i="33"/>
  <c r="A86" i="33"/>
  <c r="G85" i="33"/>
  <c r="A85" i="33"/>
  <c r="G84" i="33"/>
  <c r="A84" i="33"/>
  <c r="G83" i="33"/>
  <c r="A83" i="33"/>
  <c r="G82" i="33"/>
  <c r="A82" i="33"/>
  <c r="G81" i="33"/>
  <c r="A81" i="33"/>
  <c r="G80" i="33"/>
  <c r="A80" i="33"/>
  <c r="G79" i="33"/>
  <c r="A79" i="33"/>
  <c r="G78" i="33"/>
  <c r="A78" i="33"/>
  <c r="G77" i="33"/>
  <c r="A77" i="33"/>
  <c r="G76" i="33"/>
  <c r="A76" i="33"/>
  <c r="G75" i="33"/>
  <c r="A75" i="33"/>
  <c r="G74" i="33"/>
  <c r="A74" i="33"/>
  <c r="G73" i="33"/>
  <c r="A73" i="33"/>
  <c r="G72" i="33"/>
  <c r="A72" i="33"/>
  <c r="G71" i="33"/>
  <c r="A71" i="33"/>
  <c r="G70" i="33"/>
  <c r="A70" i="33"/>
  <c r="G69" i="33"/>
  <c r="A69" i="33"/>
  <c r="G68" i="33"/>
  <c r="A68" i="33"/>
  <c r="G67" i="33"/>
  <c r="A67" i="33"/>
  <c r="G66" i="33"/>
  <c r="A66" i="33"/>
  <c r="G65" i="33"/>
  <c r="A65" i="33"/>
  <c r="G64" i="33"/>
  <c r="A64" i="33"/>
  <c r="G63" i="33"/>
  <c r="A63" i="33"/>
  <c r="G62" i="33"/>
  <c r="A62" i="33"/>
  <c r="G61" i="33"/>
  <c r="A61" i="33"/>
  <c r="G60" i="33"/>
  <c r="A60" i="33"/>
  <c r="G59" i="33"/>
  <c r="A59" i="33"/>
  <c r="G58" i="33"/>
  <c r="A58" i="33"/>
  <c r="G57" i="33"/>
  <c r="A57" i="33"/>
  <c r="G56" i="33"/>
  <c r="A56" i="33"/>
  <c r="G55" i="33"/>
  <c r="A55" i="33"/>
  <c r="A127" i="15"/>
  <c r="A127" i="35"/>
  <c r="A127" i="14"/>
  <c r="A127" i="30"/>
  <c r="G126" i="30"/>
  <c r="A126" i="30"/>
  <c r="G125" i="30"/>
  <c r="A125" i="30"/>
  <c r="G124" i="30"/>
  <c r="A124" i="30"/>
  <c r="G123" i="30"/>
  <c r="A123" i="30"/>
  <c r="G122" i="30"/>
  <c r="A122" i="30"/>
  <c r="G121" i="30"/>
  <c r="A121" i="30"/>
  <c r="G120" i="30"/>
  <c r="A120" i="30"/>
  <c r="G119" i="30"/>
  <c r="A119" i="30"/>
  <c r="G118" i="30"/>
  <c r="A118" i="30"/>
  <c r="G117" i="30"/>
  <c r="A117" i="30"/>
  <c r="G116" i="30"/>
  <c r="A116" i="30"/>
  <c r="G115" i="30"/>
  <c r="A115" i="30"/>
  <c r="G114" i="30"/>
  <c r="A114" i="30"/>
  <c r="G113" i="30"/>
  <c r="A113" i="30"/>
  <c r="G112" i="30"/>
  <c r="A112" i="30"/>
  <c r="G111" i="30"/>
  <c r="A111" i="30"/>
  <c r="G110" i="30"/>
  <c r="A110" i="30"/>
  <c r="G109" i="30"/>
  <c r="A109" i="30"/>
  <c r="G108" i="30"/>
  <c r="A108" i="30"/>
  <c r="G107" i="30"/>
  <c r="A107" i="30"/>
  <c r="G106" i="30"/>
  <c r="A106" i="30"/>
  <c r="G105" i="30"/>
  <c r="A105" i="30"/>
  <c r="G104" i="30"/>
  <c r="A104" i="30"/>
  <c r="G103" i="30"/>
  <c r="A103" i="30"/>
  <c r="G102" i="30"/>
  <c r="A102" i="30"/>
  <c r="G101" i="30"/>
  <c r="A101" i="30"/>
  <c r="G100" i="30"/>
  <c r="A100" i="30"/>
  <c r="G99" i="30"/>
  <c r="A99" i="30"/>
  <c r="G98" i="30"/>
  <c r="A98" i="30"/>
  <c r="G97" i="30"/>
  <c r="A97" i="30"/>
  <c r="G96" i="30"/>
  <c r="A96" i="30"/>
  <c r="G95" i="30"/>
  <c r="A95" i="30"/>
  <c r="G94" i="30"/>
  <c r="A94" i="30"/>
  <c r="G93" i="30"/>
  <c r="A93" i="30"/>
  <c r="G92" i="30"/>
  <c r="A92" i="30"/>
  <c r="G91" i="30"/>
  <c r="A91" i="30"/>
  <c r="G90" i="30"/>
  <c r="A90" i="30"/>
  <c r="G89" i="30"/>
  <c r="A89" i="30"/>
  <c r="G88" i="30"/>
  <c r="A88" i="30"/>
  <c r="G87" i="30"/>
  <c r="A87" i="30"/>
  <c r="A127" i="11"/>
  <c r="G126" i="11"/>
  <c r="A126" i="11"/>
  <c r="G125" i="11"/>
  <c r="A125" i="11"/>
  <c r="G124" i="11"/>
  <c r="A124" i="11"/>
  <c r="G123" i="11"/>
  <c r="A123" i="11"/>
  <c r="G122" i="11"/>
  <c r="A122" i="11"/>
  <c r="G121" i="11"/>
  <c r="A121" i="11"/>
  <c r="G120" i="11"/>
  <c r="A120" i="11"/>
  <c r="G119" i="11"/>
  <c r="A119" i="11"/>
  <c r="G118" i="11"/>
  <c r="A118" i="11"/>
  <c r="G117" i="11"/>
  <c r="A117" i="11"/>
  <c r="G116" i="11"/>
  <c r="A116" i="11"/>
  <c r="G115" i="11"/>
  <c r="A115" i="11"/>
  <c r="G114" i="11"/>
  <c r="A114" i="11"/>
  <c r="G113" i="11"/>
  <c r="A113" i="11"/>
  <c r="G112" i="11"/>
  <c r="A112" i="11"/>
  <c r="G111" i="11"/>
  <c r="A111" i="11"/>
  <c r="G110" i="11"/>
  <c r="A110" i="11"/>
  <c r="G109" i="11"/>
  <c r="A109" i="11"/>
  <c r="G108" i="11"/>
  <c r="A108" i="11"/>
  <c r="G107" i="11"/>
  <c r="A107" i="11"/>
  <c r="G106" i="11"/>
  <c r="A106" i="11"/>
  <c r="G105" i="11"/>
  <c r="A105" i="11"/>
  <c r="G104" i="11"/>
  <c r="A104" i="11"/>
  <c r="G103" i="11"/>
  <c r="A103" i="11"/>
  <c r="G102" i="11"/>
  <c r="A102" i="11"/>
  <c r="G101" i="11"/>
  <c r="A101" i="11"/>
  <c r="G100" i="11"/>
  <c r="A100" i="11"/>
  <c r="G99" i="11"/>
  <c r="A99" i="11"/>
  <c r="G98" i="11"/>
  <c r="A98" i="11"/>
  <c r="G97" i="11"/>
  <c r="A97" i="11"/>
  <c r="G96" i="11"/>
  <c r="A96" i="11"/>
  <c r="G95" i="11"/>
  <c r="A95" i="11"/>
  <c r="G94" i="11"/>
  <c r="A94" i="11"/>
  <c r="G93" i="11"/>
  <c r="A93" i="11"/>
  <c r="G92" i="11"/>
  <c r="A92" i="11"/>
  <c r="G91" i="11"/>
  <c r="A91" i="11"/>
  <c r="G90" i="11"/>
  <c r="A90" i="11"/>
  <c r="G89" i="11"/>
  <c r="A89" i="11"/>
  <c r="G88" i="11"/>
  <c r="A88" i="11"/>
  <c r="G87" i="11"/>
  <c r="A87" i="11"/>
  <c r="A127" i="28"/>
  <c r="A127" i="27"/>
  <c r="A127" i="9"/>
  <c r="C10" i="23" l="1"/>
  <c r="B16" i="22"/>
  <c r="D10" i="20"/>
  <c r="B12" i="20"/>
  <c r="C15" i="19"/>
  <c r="D10" i="19"/>
  <c r="F11" i="39"/>
  <c r="B11" i="21"/>
  <c r="C5" i="23"/>
  <c r="B11" i="25"/>
  <c r="C26" i="13"/>
  <c r="D17" i="22"/>
  <c r="C6" i="21"/>
  <c r="F19" i="22"/>
  <c r="F37" i="39"/>
  <c r="F7" i="19"/>
  <c r="B19" i="31"/>
  <c r="B21" i="25"/>
  <c r="F23" i="39"/>
  <c r="D10" i="39"/>
  <c r="B21" i="31"/>
  <c r="B5" i="23"/>
  <c r="F17" i="39"/>
  <c r="F6" i="13"/>
  <c r="B8" i="22"/>
  <c r="F10" i="24"/>
  <c r="B31" i="31"/>
  <c r="D8" i="31"/>
  <c r="D32" i="31"/>
  <c r="C7" i="22"/>
  <c r="C27" i="19"/>
  <c r="F12" i="23"/>
  <c r="F36" i="31"/>
  <c r="D15" i="13"/>
  <c r="B38" i="29"/>
  <c r="D11" i="21"/>
  <c r="F18" i="23"/>
  <c r="D35" i="31"/>
  <c r="C22" i="13"/>
  <c r="F29" i="39"/>
  <c r="D19" i="31"/>
  <c r="C6" i="13"/>
  <c r="D21" i="25"/>
  <c r="C16" i="21"/>
  <c r="D15" i="20"/>
  <c r="F31" i="39"/>
  <c r="F30" i="12"/>
  <c r="C17" i="21"/>
  <c r="D17" i="23"/>
  <c r="D8" i="13"/>
  <c r="C19" i="13"/>
  <c r="D13" i="25"/>
  <c r="C23" i="29"/>
  <c r="C17" i="24"/>
  <c r="F21" i="29"/>
  <c r="C21" i="25"/>
  <c r="C29" i="21"/>
  <c r="F27" i="39"/>
  <c r="D20" i="25"/>
  <c r="C42" i="31"/>
  <c r="C32" i="12"/>
  <c r="D35" i="39"/>
  <c r="B23" i="23"/>
  <c r="F15" i="31"/>
  <c r="C5" i="13"/>
  <c r="F11" i="25"/>
  <c r="C14" i="20"/>
  <c r="B15" i="31"/>
  <c r="B25" i="21"/>
  <c r="D15" i="39"/>
  <c r="B14" i="10"/>
  <c r="F30" i="19"/>
  <c r="C21" i="12"/>
  <c r="F19" i="39"/>
  <c r="C13" i="26"/>
  <c r="B29" i="12"/>
  <c r="C5" i="17"/>
  <c r="D20" i="39"/>
  <c r="F6" i="25"/>
  <c r="B15" i="21"/>
  <c r="F13" i="31"/>
  <c r="D41" i="31"/>
  <c r="D6" i="25"/>
  <c r="B7" i="21"/>
  <c r="B38" i="39"/>
  <c r="C9" i="21"/>
  <c r="C29" i="19"/>
  <c r="C41" i="31"/>
  <c r="F23" i="12"/>
  <c r="F9" i="24"/>
  <c r="B5" i="22"/>
  <c r="C25" i="19"/>
  <c r="D20" i="23"/>
  <c r="D24" i="22"/>
  <c r="B31" i="13"/>
  <c r="C14" i="39"/>
  <c r="D25" i="20"/>
  <c r="B11" i="22"/>
  <c r="D44" i="31"/>
  <c r="F21" i="19"/>
  <c r="D11" i="20"/>
  <c r="F16" i="39"/>
  <c r="B21" i="23"/>
  <c r="D42" i="29"/>
  <c r="D30" i="29"/>
  <c r="B18" i="38"/>
  <c r="C10" i="19"/>
  <c r="C15" i="24"/>
  <c r="B6" i="39"/>
  <c r="F14" i="39"/>
  <c r="C5" i="24"/>
  <c r="B24" i="19"/>
  <c r="B16" i="13"/>
  <c r="B19" i="12"/>
  <c r="C17" i="20"/>
  <c r="F28" i="19"/>
  <c r="F8" i="31"/>
  <c r="B18" i="31"/>
  <c r="B24" i="12"/>
  <c r="B25" i="38"/>
  <c r="F19" i="24"/>
  <c r="F19" i="20"/>
  <c r="D27" i="21"/>
  <c r="D36" i="39"/>
  <c r="D40" i="31"/>
  <c r="B7" i="22"/>
  <c r="B13" i="20"/>
  <c r="C12" i="25"/>
  <c r="D15" i="10"/>
  <c r="B26" i="29"/>
  <c r="C23" i="10"/>
  <c r="D11" i="22"/>
  <c r="F6" i="29"/>
  <c r="B6" i="10"/>
  <c r="D23" i="37"/>
  <c r="C13" i="12"/>
  <c r="B9" i="22"/>
  <c r="D34" i="39"/>
  <c r="D6" i="31"/>
  <c r="F8" i="22"/>
  <c r="F6" i="19"/>
  <c r="C24" i="18"/>
  <c r="B8" i="29"/>
  <c r="F22" i="18"/>
  <c r="D19" i="29"/>
  <c r="B17" i="26"/>
  <c r="B27" i="37"/>
  <c r="B30" i="39"/>
  <c r="F18" i="25"/>
  <c r="D10" i="22"/>
  <c r="C11" i="24"/>
  <c r="F20" i="21"/>
  <c r="B14" i="13"/>
  <c r="C11" i="12"/>
  <c r="D8" i="18"/>
  <c r="D18" i="26"/>
  <c r="B7" i="18"/>
  <c r="D22" i="25"/>
  <c r="C28" i="39"/>
  <c r="C16" i="39"/>
  <c r="C30" i="31"/>
  <c r="F9" i="23"/>
  <c r="F19" i="13"/>
  <c r="F9" i="31"/>
  <c r="C16" i="20"/>
  <c r="D16" i="17"/>
  <c r="B35" i="31"/>
  <c r="D14" i="10"/>
  <c r="F39" i="39"/>
  <c r="F22" i="19"/>
  <c r="F30" i="39"/>
  <c r="D9" i="39"/>
  <c r="F5" i="21"/>
  <c r="B29" i="21"/>
  <c r="C8" i="25"/>
  <c r="B25" i="13"/>
  <c r="C16" i="22"/>
  <c r="B5" i="21"/>
  <c r="C7" i="23"/>
  <c r="D33" i="31"/>
  <c r="D15" i="25"/>
  <c r="F34" i="39"/>
  <c r="B15" i="26"/>
  <c r="D16" i="12"/>
  <c r="C17" i="15"/>
  <c r="C6" i="20"/>
  <c r="D15" i="24"/>
  <c r="C19" i="21"/>
  <c r="B10" i="24"/>
  <c r="B23" i="29"/>
  <c r="B15" i="25"/>
  <c r="B26" i="21"/>
  <c r="B23" i="39"/>
  <c r="C19" i="25"/>
  <c r="D20" i="22"/>
  <c r="C26" i="31"/>
  <c r="D27" i="19"/>
  <c r="D19" i="39"/>
  <c r="C31" i="39"/>
  <c r="D16" i="23"/>
  <c r="D22" i="24"/>
  <c r="C13" i="22"/>
  <c r="C33" i="13"/>
  <c r="C36" i="12"/>
  <c r="F10" i="21"/>
  <c r="C19" i="22"/>
  <c r="B28" i="31"/>
  <c r="F14" i="19"/>
  <c r="B18" i="20"/>
  <c r="D41" i="13"/>
  <c r="C44" i="13"/>
  <c r="B13" i="12"/>
  <c r="B32" i="12"/>
  <c r="D20" i="24"/>
  <c r="B9" i="24"/>
  <c r="B25" i="20"/>
  <c r="D25" i="19"/>
  <c r="D25" i="31"/>
  <c r="D6" i="22"/>
  <c r="F15" i="20"/>
  <c r="D44" i="13"/>
  <c r="C10" i="25"/>
  <c r="C14" i="19"/>
  <c r="C25" i="31"/>
  <c r="F7" i="12"/>
  <c r="F15" i="25"/>
  <c r="F19" i="19"/>
  <c r="F24" i="20"/>
  <c r="B16" i="24"/>
  <c r="F28" i="20"/>
  <c r="F7" i="25"/>
  <c r="C21" i="31"/>
  <c r="D16" i="22"/>
  <c r="C11" i="20"/>
  <c r="B19" i="39"/>
  <c r="B16" i="25"/>
  <c r="F24" i="23"/>
  <c r="F10" i="20"/>
  <c r="B29" i="13"/>
  <c r="D19" i="22"/>
  <c r="C15" i="23"/>
  <c r="B24" i="23"/>
  <c r="D11" i="23"/>
  <c r="D22" i="19"/>
  <c r="F20" i="19"/>
  <c r="B13" i="10"/>
  <c r="B11" i="24"/>
  <c r="C18" i="23"/>
  <c r="F34" i="13"/>
  <c r="C15" i="10"/>
  <c r="C8" i="29"/>
  <c r="C24" i="10"/>
  <c r="C24" i="39"/>
  <c r="C15" i="38"/>
  <c r="D22" i="29"/>
  <c r="B16" i="20"/>
  <c r="C40" i="12"/>
  <c r="D23" i="18"/>
  <c r="F5" i="20"/>
  <c r="F42" i="10"/>
  <c r="C22" i="21"/>
  <c r="B19" i="23"/>
  <c r="C18" i="21"/>
  <c r="B35" i="29"/>
  <c r="C29" i="29"/>
  <c r="F26" i="29"/>
  <c r="B8" i="12"/>
  <c r="D15" i="16"/>
  <c r="C16" i="31"/>
  <c r="F16" i="18"/>
  <c r="C8" i="19"/>
  <c r="C9" i="26"/>
  <c r="C16" i="29"/>
  <c r="F5" i="25"/>
  <c r="F20" i="31"/>
  <c r="D21" i="36"/>
  <c r="D13" i="31"/>
  <c r="B12" i="16"/>
  <c r="B29" i="31"/>
  <c r="B19" i="18"/>
  <c r="D29" i="10"/>
  <c r="C22" i="37"/>
  <c r="C23" i="33"/>
  <c r="D6" i="35"/>
  <c r="C22" i="24"/>
  <c r="C6" i="23"/>
  <c r="D20" i="31"/>
  <c r="F27" i="29"/>
  <c r="F22" i="39"/>
  <c r="D20" i="21"/>
  <c r="F15" i="10"/>
  <c r="F17" i="19"/>
  <c r="C8" i="12"/>
  <c r="C35" i="13"/>
  <c r="F24" i="16"/>
  <c r="C39" i="29"/>
  <c r="C11" i="25"/>
  <c r="B21" i="21"/>
  <c r="C18" i="31"/>
  <c r="B5" i="13"/>
  <c r="D29" i="13"/>
  <c r="F15" i="18"/>
  <c r="B20" i="25"/>
  <c r="F12" i="21"/>
  <c r="B6" i="22"/>
  <c r="B6" i="13"/>
  <c r="C28" i="12"/>
  <c r="B22" i="24"/>
  <c r="C27" i="31"/>
  <c r="D20" i="19"/>
  <c r="D28" i="39"/>
  <c r="C8" i="39"/>
  <c r="D22" i="20"/>
  <c r="F27" i="21"/>
  <c r="C5" i="25"/>
  <c r="F21" i="13"/>
  <c r="B15" i="22"/>
  <c r="F29" i="20"/>
  <c r="B28" i="21"/>
  <c r="C32" i="31"/>
  <c r="C14" i="25"/>
  <c r="D21" i="20"/>
  <c r="F44" i="13"/>
  <c r="B36" i="39"/>
  <c r="C43" i="29"/>
  <c r="B41" i="12"/>
  <c r="C32" i="39"/>
  <c r="C22" i="22"/>
  <c r="D28" i="20"/>
  <c r="C14" i="21"/>
  <c r="B7" i="29"/>
  <c r="C6" i="22"/>
  <c r="B30" i="20"/>
  <c r="B5" i="39"/>
  <c r="D19" i="24"/>
  <c r="C17" i="19"/>
  <c r="C10" i="31"/>
  <c r="D11" i="19"/>
  <c r="B18" i="24"/>
  <c r="C7" i="39"/>
  <c r="D17" i="39"/>
  <c r="D6" i="24"/>
  <c r="F25" i="19"/>
  <c r="C17" i="13"/>
  <c r="C20" i="12"/>
  <c r="D18" i="20"/>
  <c r="C30" i="19"/>
  <c r="B12" i="31"/>
  <c r="B18" i="23"/>
  <c r="C37" i="39"/>
  <c r="D25" i="13"/>
  <c r="F20" i="25"/>
  <c r="B41" i="29"/>
  <c r="C44" i="10"/>
  <c r="C20" i="25"/>
  <c r="F29" i="21"/>
  <c r="C22" i="19"/>
  <c r="B15" i="13"/>
  <c r="D39" i="13"/>
  <c r="D9" i="20"/>
  <c r="B8" i="19"/>
  <c r="C28" i="31"/>
  <c r="F5" i="19"/>
  <c r="B35" i="39"/>
  <c r="D40" i="13"/>
  <c r="C13" i="13"/>
  <c r="D26" i="29"/>
  <c r="F33" i="10"/>
  <c r="D25" i="18"/>
  <c r="C17" i="22"/>
  <c r="F12" i="20"/>
  <c r="F11" i="13"/>
  <c r="B27" i="31"/>
  <c r="D10" i="25"/>
  <c r="D19" i="21"/>
  <c r="D43" i="31"/>
  <c r="B10" i="29"/>
  <c r="B17" i="12"/>
  <c r="C13" i="39"/>
  <c r="F12" i="18"/>
  <c r="D8" i="21"/>
  <c r="F13" i="10"/>
  <c r="D13" i="26"/>
  <c r="B20" i="35"/>
  <c r="C6" i="12"/>
  <c r="F25" i="20"/>
  <c r="C29" i="13"/>
  <c r="F33" i="39"/>
  <c r="F18" i="13"/>
  <c r="D8" i="25"/>
  <c r="F6" i="18"/>
  <c r="B11" i="14"/>
  <c r="B22" i="22"/>
  <c r="B38" i="11"/>
  <c r="F6" i="26"/>
  <c r="B8" i="16"/>
  <c r="F36" i="29"/>
  <c r="D36" i="31"/>
  <c r="C41" i="39"/>
  <c r="D25" i="38"/>
  <c r="C18" i="22"/>
  <c r="F26" i="21"/>
  <c r="C23" i="38"/>
  <c r="B17" i="36"/>
  <c r="B23" i="38"/>
  <c r="B15" i="16"/>
  <c r="F5" i="39"/>
  <c r="B9" i="10"/>
  <c r="C18" i="38"/>
  <c r="F16" i="35"/>
  <c r="F22" i="12"/>
  <c r="C13" i="24"/>
  <c r="F15" i="26"/>
  <c r="B24" i="13"/>
  <c r="C43" i="12"/>
  <c r="D23" i="39"/>
  <c r="B8" i="13"/>
  <c r="F12" i="22"/>
  <c r="C9" i="20"/>
  <c r="C40" i="39"/>
  <c r="C9" i="19"/>
  <c r="F8" i="19"/>
  <c r="B28" i="39"/>
  <c r="C6" i="25"/>
  <c r="D5" i="24"/>
  <c r="F36" i="13"/>
  <c r="F39" i="12"/>
  <c r="C15" i="21"/>
  <c r="B19" i="24"/>
  <c r="D30" i="31"/>
  <c r="C19" i="19"/>
  <c r="D20" i="20"/>
  <c r="B7" i="39"/>
  <c r="D14" i="20"/>
  <c r="B14" i="21"/>
  <c r="C34" i="13"/>
  <c r="F8" i="13"/>
  <c r="D29" i="29"/>
  <c r="B19" i="13"/>
  <c r="C9" i="29"/>
  <c r="D9" i="25"/>
  <c r="F11" i="21"/>
  <c r="F42" i="39"/>
  <c r="D10" i="21"/>
  <c r="C31" i="19"/>
  <c r="D42" i="31"/>
  <c r="B27" i="12"/>
  <c r="B13" i="24"/>
  <c r="F6" i="22"/>
  <c r="D5" i="22"/>
  <c r="F22" i="23"/>
  <c r="F14" i="24"/>
  <c r="C32" i="13"/>
  <c r="D18" i="39"/>
  <c r="F27" i="20"/>
  <c r="B13" i="22"/>
  <c r="F5" i="13"/>
  <c r="B25" i="19"/>
  <c r="F13" i="20"/>
  <c r="B18" i="39"/>
  <c r="D15" i="19"/>
  <c r="B20" i="24"/>
  <c r="D5" i="20"/>
  <c r="F28" i="13"/>
  <c r="D44" i="39"/>
  <c r="C27" i="29"/>
  <c r="B20" i="29"/>
  <c r="D45" i="12"/>
  <c r="B19" i="22"/>
  <c r="D12" i="20"/>
  <c r="D21" i="39"/>
  <c r="C17" i="25"/>
  <c r="C5" i="19"/>
  <c r="B14" i="20"/>
  <c r="C30" i="13"/>
  <c r="F21" i="22"/>
  <c r="F16" i="23"/>
  <c r="C6" i="19"/>
  <c r="F13" i="23"/>
  <c r="D24" i="19"/>
  <c r="C31" i="13"/>
  <c r="B42" i="13"/>
  <c r="C10" i="22"/>
  <c r="B9" i="20"/>
  <c r="D30" i="20"/>
  <c r="C12" i="39"/>
  <c r="F11" i="19"/>
  <c r="D39" i="39"/>
  <c r="D28" i="13"/>
  <c r="D10" i="24"/>
  <c r="C12" i="23"/>
  <c r="F14" i="22"/>
  <c r="D33" i="29"/>
  <c r="B12" i="22"/>
  <c r="C16" i="23"/>
  <c r="F13" i="39"/>
  <c r="F13" i="21"/>
  <c r="B20" i="23"/>
  <c r="B16" i="19"/>
  <c r="F32" i="12"/>
  <c r="B16" i="38"/>
  <c r="F10" i="25"/>
  <c r="D28" i="31"/>
  <c r="C8" i="10"/>
  <c r="D5" i="35"/>
  <c r="F16" i="26"/>
  <c r="C14" i="35"/>
  <c r="B20" i="18"/>
  <c r="D27" i="16"/>
  <c r="D16" i="24"/>
  <c r="B17" i="19"/>
  <c r="C15" i="18"/>
  <c r="B20" i="31"/>
  <c r="B13" i="13"/>
  <c r="F21" i="21"/>
  <c r="D27" i="31"/>
  <c r="F21" i="39"/>
  <c r="F10" i="29"/>
  <c r="F6" i="17"/>
  <c r="C20" i="18"/>
  <c r="C27" i="16"/>
  <c r="C10" i="20"/>
  <c r="F24" i="14"/>
  <c r="D7" i="18"/>
  <c r="B43" i="39"/>
  <c r="C13" i="21"/>
  <c r="B22" i="13"/>
  <c r="B10" i="22"/>
  <c r="D11" i="39"/>
  <c r="B21" i="33"/>
  <c r="F8" i="14"/>
  <c r="C22" i="31"/>
  <c r="D15" i="14"/>
  <c r="D23" i="20"/>
  <c r="B33" i="29"/>
  <c r="F28" i="17"/>
  <c r="D41" i="30"/>
  <c r="D23" i="14"/>
  <c r="F15" i="24"/>
  <c r="B38" i="12"/>
  <c r="D6" i="20"/>
  <c r="C5" i="37"/>
  <c r="F11" i="23"/>
  <c r="C10" i="39"/>
  <c r="C10" i="21"/>
  <c r="C17" i="23"/>
  <c r="C34" i="31"/>
  <c r="B21" i="13"/>
  <c r="B9" i="29"/>
  <c r="F10" i="38"/>
  <c r="B5" i="24"/>
  <c r="C7" i="21"/>
  <c r="B6" i="19"/>
  <c r="D9" i="29"/>
  <c r="B39" i="12"/>
  <c r="C20" i="39"/>
  <c r="F16" i="12"/>
  <c r="F17" i="20"/>
  <c r="D21" i="23"/>
  <c r="F13" i="24"/>
  <c r="B39" i="29"/>
  <c r="D40" i="39"/>
  <c r="D22" i="23"/>
  <c r="B5" i="25"/>
  <c r="D15" i="22"/>
  <c r="D34" i="13"/>
  <c r="D37" i="12"/>
  <c r="B12" i="21"/>
  <c r="F6" i="24"/>
  <c r="C29" i="31"/>
  <c r="B18" i="19"/>
  <c r="C19" i="20"/>
  <c r="F43" i="13"/>
  <c r="B12" i="39"/>
  <c r="D21" i="21"/>
  <c r="F18" i="20"/>
  <c r="C18" i="13"/>
  <c r="B35" i="13"/>
  <c r="D13" i="29"/>
  <c r="F33" i="29"/>
  <c r="C19" i="24"/>
  <c r="D8" i="22"/>
  <c r="B19" i="20"/>
  <c r="F6" i="39"/>
  <c r="D11" i="25"/>
  <c r="F15" i="19"/>
  <c r="D26" i="31"/>
  <c r="B11" i="12"/>
  <c r="F17" i="22"/>
  <c r="B21" i="19"/>
  <c r="C29" i="20"/>
  <c r="F6" i="23"/>
  <c r="C24" i="19"/>
  <c r="C16" i="13"/>
  <c r="F41" i="13"/>
  <c r="F11" i="20"/>
  <c r="F12" i="19"/>
  <c r="D29" i="31"/>
  <c r="B9" i="19"/>
  <c r="C36" i="39"/>
  <c r="F42" i="13"/>
  <c r="D22" i="13"/>
  <c r="F24" i="22"/>
  <c r="C30" i="39"/>
  <c r="F12" i="13"/>
  <c r="D16" i="20"/>
  <c r="C11" i="29"/>
  <c r="D33" i="10"/>
  <c r="D21" i="13"/>
  <c r="B22" i="25"/>
  <c r="F9" i="19"/>
  <c r="F38" i="31"/>
  <c r="B45" i="29"/>
  <c r="B42" i="39"/>
  <c r="D13" i="19"/>
  <c r="D7" i="23"/>
  <c r="C26" i="21"/>
  <c r="C21" i="39"/>
  <c r="D9" i="13"/>
  <c r="B17" i="25"/>
  <c r="B25" i="29"/>
  <c r="D24" i="10"/>
  <c r="B29" i="39"/>
  <c r="C11" i="19"/>
  <c r="D32" i="13"/>
  <c r="C9" i="23"/>
  <c r="F6" i="20"/>
  <c r="F29" i="31"/>
  <c r="B25" i="39"/>
  <c r="D23" i="19"/>
  <c r="C31" i="31"/>
  <c r="B17" i="30"/>
  <c r="D10" i="12"/>
  <c r="F9" i="37"/>
  <c r="B40" i="29"/>
  <c r="B35" i="14"/>
  <c r="D12" i="38"/>
  <c r="D21" i="37"/>
  <c r="D20" i="29"/>
  <c r="C16" i="24"/>
  <c r="F40" i="13"/>
  <c r="C14" i="24"/>
  <c r="C23" i="22"/>
  <c r="B12" i="25"/>
  <c r="F18" i="22"/>
  <c r="D12" i="33"/>
  <c r="D25" i="39"/>
  <c r="B11" i="33"/>
  <c r="D19" i="38"/>
  <c r="D34" i="10"/>
  <c r="C34" i="29"/>
  <c r="C22" i="39"/>
  <c r="F15" i="12"/>
  <c r="D7" i="20"/>
  <c r="D23" i="23"/>
  <c r="F22" i="13"/>
  <c r="B7" i="38"/>
  <c r="B37" i="10"/>
  <c r="D10" i="38"/>
  <c r="F10" i="36"/>
  <c r="F20" i="29"/>
  <c r="C45" i="30"/>
  <c r="F19" i="18"/>
  <c r="D27" i="33"/>
  <c r="B16" i="26"/>
  <c r="D17" i="24"/>
  <c r="D17" i="20"/>
  <c r="F36" i="39"/>
  <c r="C36" i="31"/>
  <c r="F5" i="22"/>
  <c r="F20" i="39"/>
  <c r="C20" i="31"/>
  <c r="C22" i="25"/>
  <c r="B27" i="39"/>
  <c r="F12" i="39"/>
  <c r="F25" i="31"/>
  <c r="C8" i="23"/>
  <c r="B21" i="39"/>
  <c r="F16" i="22"/>
  <c r="B17" i="18"/>
  <c r="C43" i="31"/>
  <c r="B26" i="12"/>
  <c r="B8" i="20"/>
  <c r="F17" i="13"/>
  <c r="F19" i="23"/>
  <c r="B6" i="18"/>
  <c r="F24" i="39"/>
  <c r="F15" i="39"/>
  <c r="D9" i="24"/>
  <c r="C33" i="31"/>
  <c r="F40" i="31"/>
  <c r="B44" i="13"/>
  <c r="C7" i="29"/>
  <c r="C10" i="24"/>
  <c r="F5" i="29"/>
  <c r="D13" i="22"/>
  <c r="F6" i="21"/>
  <c r="C6" i="39"/>
  <c r="F21" i="24"/>
  <c r="F18" i="19"/>
  <c r="D11" i="31"/>
  <c r="F13" i="19"/>
  <c r="D21" i="24"/>
  <c r="D8" i="39"/>
  <c r="D24" i="39"/>
  <c r="F8" i="24"/>
  <c r="F27" i="19"/>
  <c r="D18" i="13"/>
  <c r="D21" i="12"/>
  <c r="F20" i="20"/>
  <c r="D32" i="19"/>
  <c r="C13" i="31"/>
  <c r="C19" i="23"/>
  <c r="D38" i="39"/>
  <c r="F27" i="13"/>
  <c r="B8" i="25"/>
  <c r="C24" i="20"/>
  <c r="D42" i="39"/>
  <c r="B43" i="31"/>
  <c r="D10" i="31"/>
  <c r="D32" i="39"/>
  <c r="F28" i="10"/>
  <c r="D30" i="13"/>
  <c r="D14" i="23"/>
  <c r="C15" i="13"/>
  <c r="F29" i="13"/>
  <c r="C15" i="12"/>
  <c r="D13" i="21"/>
  <c r="B7" i="24"/>
  <c r="C40" i="31"/>
  <c r="D39" i="10"/>
  <c r="D29" i="20"/>
  <c r="C45" i="12"/>
  <c r="B8" i="21"/>
  <c r="B24" i="10"/>
  <c r="B40" i="31"/>
  <c r="F5" i="31"/>
  <c r="F9" i="25"/>
  <c r="B17" i="21"/>
  <c r="C41" i="13"/>
  <c r="D17" i="10"/>
  <c r="B18" i="21"/>
  <c r="D9" i="26"/>
  <c r="B36" i="31"/>
  <c r="C30" i="10"/>
  <c r="B26" i="20"/>
  <c r="C22" i="20"/>
  <c r="B45" i="10"/>
  <c r="F27" i="10"/>
  <c r="D24" i="20"/>
  <c r="C36" i="13"/>
  <c r="B17" i="24"/>
  <c r="F26" i="37"/>
  <c r="D40" i="29"/>
  <c r="D27" i="39"/>
  <c r="D18" i="31"/>
  <c r="C24" i="38"/>
  <c r="F15" i="13"/>
  <c r="F22" i="38"/>
  <c r="B19" i="33"/>
  <c r="C26" i="20"/>
  <c r="C9" i="33"/>
  <c r="F9" i="18"/>
  <c r="F28" i="30"/>
  <c r="B38" i="10"/>
  <c r="B23" i="19"/>
  <c r="D43" i="12"/>
  <c r="B14" i="22"/>
  <c r="D9" i="38"/>
  <c r="D24" i="38"/>
  <c r="C21" i="13"/>
  <c r="B43" i="10"/>
  <c r="D33" i="39"/>
  <c r="C23" i="30"/>
  <c r="F8" i="23"/>
  <c r="F27" i="30"/>
  <c r="C17" i="39"/>
  <c r="F5" i="9"/>
  <c r="D37" i="13"/>
  <c r="B21" i="20"/>
  <c r="F28" i="21"/>
  <c r="C7" i="24"/>
  <c r="B21" i="37"/>
  <c r="B13" i="29"/>
  <c r="D22" i="38"/>
  <c r="F35" i="28"/>
  <c r="F14" i="20"/>
  <c r="B36" i="11"/>
  <c r="F45" i="12"/>
  <c r="C19" i="29"/>
  <c r="B9" i="17"/>
  <c r="D25" i="30"/>
  <c r="B19" i="19"/>
  <c r="C19" i="31"/>
  <c r="B7" i="12"/>
  <c r="B20" i="39"/>
  <c r="C21" i="24"/>
  <c r="D15" i="29"/>
  <c r="B12" i="37"/>
  <c r="C24" i="29"/>
  <c r="C6" i="10"/>
  <c r="C20" i="26"/>
  <c r="F13" i="25"/>
  <c r="B21" i="22"/>
  <c r="D31" i="19"/>
  <c r="B14" i="19"/>
  <c r="C15" i="20"/>
  <c r="C12" i="19"/>
  <c r="C43" i="13"/>
  <c r="D5" i="12"/>
  <c r="B17" i="29"/>
  <c r="B6" i="21"/>
  <c r="D14" i="39"/>
  <c r="D37" i="31"/>
  <c r="F29" i="19"/>
  <c r="B8" i="31"/>
  <c r="F38" i="13"/>
  <c r="B13" i="23"/>
  <c r="F39" i="13"/>
  <c r="C14" i="16"/>
  <c r="C14" i="30"/>
  <c r="F35" i="13"/>
  <c r="F16" i="20"/>
  <c r="D5" i="25"/>
  <c r="F17" i="25"/>
  <c r="F7" i="23"/>
  <c r="B31" i="29"/>
  <c r="C13" i="37"/>
  <c r="F33" i="13"/>
  <c r="F24" i="36"/>
  <c r="B46" i="10"/>
  <c r="C17" i="26"/>
  <c r="F32" i="13"/>
  <c r="B15" i="23"/>
  <c r="F18" i="38"/>
  <c r="F40" i="29"/>
  <c r="F22" i="21"/>
  <c r="F43" i="12"/>
  <c r="F10" i="23"/>
  <c r="B26" i="37"/>
  <c r="F17" i="10"/>
  <c r="B24" i="22"/>
  <c r="F15" i="21"/>
  <c r="C18" i="10"/>
  <c r="F26" i="16"/>
  <c r="C23" i="31"/>
  <c r="D16" i="26"/>
  <c r="F19" i="33"/>
  <c r="C23" i="11"/>
  <c r="D27" i="13"/>
  <c r="D18" i="29"/>
  <c r="B18" i="22"/>
  <c r="D11" i="13"/>
  <c r="B10" i="13"/>
  <c r="D8" i="20"/>
  <c r="B22" i="39"/>
  <c r="F20" i="23"/>
  <c r="B44" i="12"/>
  <c r="D36" i="14"/>
  <c r="B10" i="31"/>
  <c r="F16" i="16"/>
  <c r="C20" i="10"/>
  <c r="B15" i="36"/>
  <c r="F11" i="12"/>
  <c r="C25" i="20"/>
  <c r="D29" i="21"/>
  <c r="B8" i="24"/>
  <c r="C21" i="22"/>
  <c r="C9" i="13"/>
  <c r="D25" i="10"/>
  <c r="C35" i="35"/>
  <c r="F20" i="10"/>
  <c r="B19" i="17"/>
  <c r="C23" i="12"/>
  <c r="B9" i="18"/>
  <c r="F39" i="31"/>
  <c r="D16" i="15"/>
  <c r="D11" i="38"/>
  <c r="C24" i="33"/>
  <c r="C26" i="29"/>
  <c r="D14" i="22"/>
  <c r="C5" i="18"/>
  <c r="F7" i="36"/>
  <c r="B24" i="38"/>
  <c r="B5" i="37"/>
  <c r="C33" i="29"/>
  <c r="B28" i="10"/>
  <c r="F6" i="38"/>
  <c r="B31" i="30"/>
  <c r="F5" i="37"/>
  <c r="B32" i="30"/>
  <c r="F23" i="35"/>
  <c r="D28" i="35"/>
  <c r="B24" i="18"/>
  <c r="D17" i="25"/>
  <c r="D10" i="26"/>
  <c r="C7" i="31"/>
  <c r="B13" i="25"/>
  <c r="C28" i="14"/>
  <c r="F20" i="38"/>
  <c r="C10" i="17"/>
  <c r="D38" i="10"/>
  <c r="D15" i="30"/>
  <c r="C21" i="37"/>
  <c r="D35" i="11"/>
  <c r="C24" i="12"/>
  <c r="C13" i="25"/>
  <c r="C21" i="20"/>
  <c r="B27" i="10"/>
  <c r="D11" i="26"/>
  <c r="B16" i="17"/>
  <c r="F16" i="19"/>
  <c r="D33" i="35"/>
  <c r="B18" i="10"/>
  <c r="F10" i="28"/>
  <c r="F21" i="17"/>
  <c r="B7" i="27"/>
  <c r="C9" i="36"/>
  <c r="B24" i="27"/>
  <c r="F26" i="13"/>
  <c r="D25" i="29"/>
  <c r="B31" i="14"/>
  <c r="D5" i="21"/>
  <c r="F7" i="20"/>
  <c r="C17" i="31"/>
  <c r="D23" i="22"/>
  <c r="F14" i="13"/>
  <c r="F19" i="29"/>
  <c r="B18" i="25"/>
  <c r="C18" i="39"/>
  <c r="C11" i="22"/>
  <c r="C14" i="22"/>
  <c r="B19" i="26"/>
  <c r="D18" i="19"/>
  <c r="B13" i="39"/>
  <c r="F17" i="24"/>
  <c r="D14" i="24"/>
  <c r="D17" i="21"/>
  <c r="F12" i="10"/>
  <c r="C14" i="10"/>
  <c r="D6" i="23"/>
  <c r="F21" i="38"/>
  <c r="F16" i="10"/>
  <c r="C11" i="13"/>
  <c r="D33" i="12"/>
  <c r="C8" i="17"/>
  <c r="C25" i="38"/>
  <c r="D17" i="38"/>
  <c r="B5" i="26"/>
  <c r="C21" i="19"/>
  <c r="D6" i="19"/>
  <c r="C16" i="36"/>
  <c r="B19" i="21"/>
  <c r="D18" i="21"/>
  <c r="B46" i="29"/>
  <c r="D7" i="29"/>
  <c r="F31" i="29"/>
  <c r="F24" i="29"/>
  <c r="F8" i="16"/>
  <c r="D35" i="12"/>
  <c r="F19" i="16"/>
  <c r="C39" i="11"/>
  <c r="B40" i="13"/>
  <c r="F10" i="19"/>
  <c r="B6" i="24"/>
  <c r="F7" i="24"/>
  <c r="B27" i="21"/>
  <c r="C22" i="23"/>
  <c r="C28" i="19"/>
  <c r="C39" i="39"/>
  <c r="B27" i="18"/>
  <c r="B11" i="36"/>
  <c r="F24" i="18"/>
  <c r="C8" i="16"/>
  <c r="D40" i="12"/>
  <c r="F26" i="36"/>
  <c r="F8" i="37"/>
  <c r="B15" i="35"/>
  <c r="D45" i="29"/>
  <c r="F7" i="39"/>
  <c r="C21" i="10"/>
  <c r="B31" i="39"/>
  <c r="B8" i="39"/>
  <c r="D24" i="21"/>
  <c r="B9" i="33"/>
  <c r="C12" i="37"/>
  <c r="C28" i="15"/>
  <c r="D20" i="33"/>
  <c r="D12" i="13"/>
  <c r="C16" i="37"/>
  <c r="F9" i="22"/>
  <c r="C29" i="39"/>
  <c r="F25" i="12"/>
  <c r="B9" i="38"/>
  <c r="C42" i="39"/>
  <c r="D21" i="31"/>
  <c r="F30" i="13"/>
  <c r="B22" i="11"/>
  <c r="B8" i="23"/>
  <c r="B13" i="37"/>
  <c r="F8" i="20"/>
  <c r="C36" i="14"/>
  <c r="D18" i="12"/>
  <c r="D10" i="37"/>
  <c r="F38" i="29"/>
  <c r="D39" i="30"/>
  <c r="D23" i="29"/>
  <c r="D22" i="39"/>
  <c r="D17" i="18"/>
  <c r="B5" i="38"/>
  <c r="B20" i="19"/>
  <c r="F20" i="13"/>
  <c r="C9" i="25"/>
  <c r="D32" i="12"/>
  <c r="B20" i="10"/>
  <c r="C26" i="36"/>
  <c r="B44" i="28"/>
  <c r="C24" i="35"/>
  <c r="F31" i="30"/>
  <c r="B6" i="26"/>
  <c r="C37" i="9"/>
  <c r="B23" i="22"/>
  <c r="F44" i="10"/>
  <c r="C7" i="17"/>
  <c r="F19" i="31"/>
  <c r="D12" i="24"/>
  <c r="C11" i="31"/>
  <c r="F12" i="38"/>
  <c r="F15" i="22"/>
  <c r="B28" i="36"/>
  <c r="D18" i="18"/>
  <c r="B24" i="17"/>
  <c r="B28" i="17"/>
  <c r="B26" i="19"/>
  <c r="D21" i="18"/>
  <c r="B32" i="35"/>
  <c r="F9" i="12"/>
  <c r="C8" i="38"/>
  <c r="F21" i="18"/>
  <c r="B6" i="31"/>
  <c r="B12" i="18"/>
  <c r="B20" i="15"/>
  <c r="B28" i="30"/>
  <c r="B19" i="14"/>
  <c r="B14" i="11"/>
  <c r="D5" i="37"/>
  <c r="D36" i="13"/>
  <c r="C14" i="31"/>
  <c r="C25" i="29"/>
  <c r="C15" i="22"/>
  <c r="D25" i="21"/>
  <c r="D16" i="13"/>
  <c r="B26" i="31"/>
  <c r="C13" i="20"/>
  <c r="F11" i="22"/>
  <c r="B20" i="12"/>
  <c r="C21" i="21"/>
  <c r="C27" i="20"/>
  <c r="F26" i="20"/>
  <c r="B9" i="31"/>
  <c r="F13" i="13"/>
  <c r="C24" i="31"/>
  <c r="B9" i="25"/>
  <c r="F18" i="24"/>
  <c r="C44" i="12"/>
  <c r="C31" i="10"/>
  <c r="C6" i="36"/>
  <c r="B10" i="20"/>
  <c r="B22" i="12"/>
  <c r="B28" i="16"/>
  <c r="C45" i="13"/>
  <c r="C16" i="26"/>
  <c r="D24" i="29"/>
  <c r="D13" i="39"/>
  <c r="B6" i="30"/>
  <c r="F7" i="21"/>
  <c r="C13" i="19"/>
  <c r="C13" i="23"/>
  <c r="D9" i="23"/>
  <c r="B20" i="21"/>
  <c r="D12" i="25"/>
  <c r="F8" i="36"/>
  <c r="D9" i="19"/>
  <c r="C14" i="36"/>
  <c r="B28" i="20"/>
  <c r="F19" i="38"/>
  <c r="F9" i="26"/>
  <c r="F42" i="31"/>
  <c r="D22" i="18"/>
  <c r="F24" i="37"/>
  <c r="D38" i="31"/>
  <c r="D20" i="12"/>
  <c r="B5" i="19"/>
  <c r="D5" i="31"/>
  <c r="D29" i="19"/>
  <c r="B22" i="23"/>
  <c r="D35" i="13"/>
  <c r="F17" i="26"/>
  <c r="B5" i="10"/>
  <c r="C13" i="38"/>
  <c r="B10" i="18"/>
  <c r="F24" i="15"/>
  <c r="F28" i="35"/>
  <c r="D7" i="21"/>
  <c r="F12" i="37"/>
  <c r="F9" i="39"/>
  <c r="F32" i="10"/>
  <c r="F12" i="25"/>
  <c r="B23" i="21"/>
  <c r="D19" i="13"/>
  <c r="D27" i="20"/>
  <c r="B37" i="12"/>
  <c r="F17" i="14"/>
  <c r="D24" i="12"/>
  <c r="F30" i="14"/>
  <c r="D15" i="17"/>
  <c r="D11" i="33"/>
  <c r="B30" i="29"/>
  <c r="C24" i="17"/>
  <c r="B37" i="39"/>
  <c r="B23" i="24"/>
  <c r="B10" i="23"/>
  <c r="F9" i="21"/>
  <c r="B20" i="26"/>
  <c r="C11" i="16"/>
  <c r="F19" i="26"/>
  <c r="C26" i="33"/>
  <c r="C36" i="29"/>
  <c r="B7" i="14"/>
  <c r="B16" i="29"/>
  <c r="D13" i="15"/>
  <c r="B15" i="18"/>
  <c r="B30" i="14"/>
  <c r="D38" i="13"/>
  <c r="B41" i="31"/>
  <c r="B22" i="10"/>
  <c r="C5" i="31"/>
  <c r="B17" i="38"/>
  <c r="F19" i="17"/>
  <c r="F29" i="29"/>
  <c r="D7" i="10"/>
  <c r="B13" i="21"/>
  <c r="B16" i="30"/>
  <c r="D16" i="25"/>
  <c r="D14" i="18"/>
  <c r="C26" i="39"/>
  <c r="B9" i="13"/>
  <c r="B32" i="13"/>
  <c r="F24" i="31"/>
  <c r="C20" i="13"/>
  <c r="D44" i="29"/>
  <c r="F43" i="10"/>
  <c r="D21" i="10"/>
  <c r="B6" i="23"/>
  <c r="F8" i="10"/>
  <c r="D12" i="26"/>
  <c r="B22" i="33"/>
  <c r="F25" i="29"/>
  <c r="C22" i="36"/>
  <c r="B13" i="36"/>
  <c r="B15" i="19"/>
  <c r="D14" i="25"/>
  <c r="D31" i="10"/>
  <c r="D20" i="18"/>
  <c r="F31" i="19"/>
  <c r="B10" i="39"/>
  <c r="B23" i="18"/>
  <c r="F35" i="39"/>
  <c r="F17" i="18"/>
  <c r="B28" i="19"/>
  <c r="C17" i="18"/>
  <c r="B8" i="38"/>
  <c r="B14" i="17"/>
  <c r="D30" i="39"/>
  <c r="B5" i="36"/>
  <c r="B27" i="20"/>
  <c r="C7" i="20"/>
  <c r="B17" i="22"/>
  <c r="F15" i="29"/>
  <c r="F34" i="10"/>
  <c r="D8" i="29"/>
  <c r="B32" i="10"/>
  <c r="F21" i="12"/>
  <c r="D13" i="37"/>
  <c r="F15" i="33"/>
  <c r="B31" i="11"/>
  <c r="F16" i="21"/>
  <c r="B22" i="18"/>
  <c r="C11" i="39"/>
  <c r="B7" i="23"/>
  <c r="F37" i="29"/>
  <c r="C9" i="39"/>
  <c r="C27" i="21"/>
  <c r="B44" i="31"/>
  <c r="F8" i="18"/>
  <c r="D28" i="16"/>
  <c r="D15" i="18"/>
  <c r="D5" i="36"/>
  <c r="B15" i="12"/>
  <c r="C27" i="14"/>
  <c r="C5" i="36"/>
  <c r="F6" i="33"/>
  <c r="D16" i="38"/>
  <c r="B7" i="19"/>
  <c r="C9" i="22"/>
  <c r="C23" i="13"/>
  <c r="B23" i="10"/>
  <c r="C30" i="12"/>
  <c r="C12" i="15"/>
  <c r="B20" i="17"/>
  <c r="D20" i="10"/>
  <c r="D21" i="19"/>
  <c r="F14" i="21"/>
  <c r="F21" i="31"/>
  <c r="F31" i="12"/>
  <c r="C42" i="13"/>
  <c r="D12" i="22"/>
  <c r="D7" i="15"/>
  <c r="F32" i="39"/>
  <c r="F35" i="35"/>
  <c r="D15" i="23"/>
  <c r="B19" i="36"/>
  <c r="C14" i="13"/>
  <c r="B6" i="25"/>
  <c r="C20" i="24"/>
  <c r="C28" i="29"/>
  <c r="D6" i="29"/>
  <c r="C25" i="39"/>
  <c r="B11" i="29"/>
  <c r="B31" i="10"/>
  <c r="F41" i="39"/>
  <c r="F7" i="31"/>
  <c r="D10" i="13"/>
  <c r="D22" i="35"/>
  <c r="C23" i="20"/>
  <c r="B24" i="20"/>
  <c r="B5" i="20"/>
  <c r="C20" i="21"/>
  <c r="D16" i="36"/>
  <c r="F7" i="14"/>
  <c r="D28" i="9"/>
  <c r="F34" i="11"/>
  <c r="B10" i="27"/>
  <c r="F20" i="16"/>
  <c r="B31" i="9"/>
  <c r="B34" i="29"/>
  <c r="B6" i="35"/>
  <c r="B24" i="33"/>
  <c r="B11" i="20"/>
  <c r="B39" i="39"/>
  <c r="D28" i="12"/>
  <c r="F26" i="18"/>
  <c r="D7" i="39"/>
  <c r="B8" i="17"/>
  <c r="D22" i="11"/>
  <c r="D25" i="36"/>
  <c r="D7" i="9"/>
  <c r="C8" i="24"/>
  <c r="F33" i="14"/>
  <c r="B12" i="36"/>
  <c r="F35" i="12"/>
  <c r="B21" i="18"/>
  <c r="F7" i="22"/>
  <c r="D17" i="12"/>
  <c r="C5" i="20"/>
  <c r="C18" i="36"/>
  <c r="C31" i="28"/>
  <c r="B21" i="35"/>
  <c r="C21" i="11"/>
  <c r="C25" i="15"/>
  <c r="F10" i="13"/>
  <c r="B30" i="19"/>
  <c r="C28" i="21"/>
  <c r="C26" i="19"/>
  <c r="C12" i="13"/>
  <c r="F42" i="12"/>
  <c r="D15" i="31"/>
  <c r="F12" i="12"/>
  <c r="B33" i="31"/>
  <c r="C10" i="37"/>
  <c r="F28" i="31"/>
  <c r="C8" i="21"/>
  <c r="B45" i="13"/>
  <c r="D18" i="25"/>
  <c r="F5" i="24"/>
  <c r="D26" i="19"/>
  <c r="B11" i="19"/>
  <c r="B20" i="20"/>
  <c r="B7" i="25"/>
  <c r="F27" i="31"/>
  <c r="B43" i="13"/>
  <c r="D14" i="13"/>
  <c r="C41" i="12"/>
  <c r="B11" i="39"/>
  <c r="D23" i="17"/>
  <c r="C20" i="20"/>
  <c r="C18" i="29"/>
  <c r="F15" i="23"/>
  <c r="F10" i="22"/>
  <c r="C10" i="13"/>
  <c r="D43" i="13"/>
  <c r="C27" i="13"/>
  <c r="D19" i="23"/>
  <c r="C24" i="23"/>
  <c r="B32" i="19"/>
  <c r="D23" i="16"/>
  <c r="D7" i="35"/>
  <c r="C16" i="19"/>
  <c r="B33" i="30"/>
  <c r="C9" i="38"/>
  <c r="F28" i="33"/>
  <c r="B31" i="12"/>
  <c r="C24" i="36"/>
  <c r="C21" i="36"/>
  <c r="C6" i="30"/>
  <c r="F12" i="26"/>
  <c r="C35" i="31"/>
  <c r="C33" i="39"/>
  <c r="B37" i="31"/>
  <c r="D38" i="12"/>
  <c r="C17" i="10"/>
  <c r="D17" i="37"/>
  <c r="F10" i="10"/>
  <c r="D6" i="36"/>
  <c r="B23" i="17"/>
  <c r="D12" i="37"/>
  <c r="B15" i="39"/>
  <c r="B39" i="31"/>
  <c r="C6" i="24"/>
  <c r="B39" i="13"/>
  <c r="D19" i="20"/>
  <c r="B14" i="18"/>
  <c r="F8" i="21"/>
  <c r="F11" i="29"/>
  <c r="F17" i="17"/>
  <c r="D8" i="12"/>
  <c r="D24" i="23"/>
  <c r="D37" i="29"/>
  <c r="B9" i="12"/>
  <c r="D14" i="16"/>
  <c r="C38" i="31"/>
  <c r="F19" i="25"/>
  <c r="F16" i="31"/>
  <c r="B10" i="19"/>
  <c r="F14" i="31"/>
  <c r="F25" i="39"/>
  <c r="D44" i="10"/>
  <c r="F25" i="38"/>
  <c r="C30" i="29"/>
  <c r="B27" i="36"/>
  <c r="F34" i="31"/>
  <c r="B14" i="29"/>
  <c r="B42" i="10"/>
  <c r="D11" i="29"/>
  <c r="B9" i="26"/>
  <c r="D28" i="10"/>
  <c r="B34" i="31"/>
  <c r="F38" i="39"/>
  <c r="B42" i="29"/>
  <c r="B25" i="17"/>
  <c r="C10" i="38"/>
  <c r="C11" i="37"/>
  <c r="F16" i="24"/>
  <c r="F17" i="16"/>
  <c r="B18" i="26"/>
  <c r="C31" i="35"/>
  <c r="C16" i="10"/>
  <c r="B11" i="11"/>
  <c r="B20" i="13"/>
  <c r="F26" i="9"/>
  <c r="F34" i="12"/>
  <c r="C24" i="9"/>
  <c r="F23" i="23"/>
  <c r="D20" i="26"/>
  <c r="C29" i="12"/>
  <c r="C17" i="29"/>
  <c r="B12" i="10"/>
  <c r="C16" i="18"/>
  <c r="B6" i="12"/>
  <c r="B21" i="29"/>
  <c r="C18" i="35"/>
  <c r="F13" i="27"/>
  <c r="D12" i="35"/>
  <c r="C15" i="14"/>
  <c r="C34" i="39"/>
  <c r="D22" i="22"/>
  <c r="F11" i="10"/>
  <c r="F18" i="18"/>
  <c r="D15" i="12"/>
  <c r="F39" i="10"/>
  <c r="C22" i="38"/>
  <c r="D12" i="21"/>
  <c r="D24" i="15"/>
  <c r="C18" i="28"/>
  <c r="F43" i="11"/>
  <c r="B5" i="11"/>
  <c r="C7" i="10"/>
  <c r="D20" i="13"/>
  <c r="F18" i="12"/>
  <c r="C5" i="22"/>
  <c r="B17" i="20"/>
  <c r="D18" i="24"/>
  <c r="D16" i="31"/>
  <c r="C14" i="23"/>
  <c r="D16" i="21"/>
  <c r="F24" i="21"/>
  <c r="B25" i="31"/>
  <c r="D10" i="23"/>
  <c r="B35" i="12"/>
  <c r="B17" i="31"/>
  <c r="D7" i="24"/>
  <c r="D21" i="22"/>
  <c r="B31" i="19"/>
  <c r="C11" i="26"/>
  <c r="F22" i="22"/>
  <c r="B45" i="12"/>
  <c r="D15" i="38"/>
  <c r="D16" i="39"/>
  <c r="D8" i="24"/>
  <c r="F14" i="38"/>
  <c r="F23" i="19"/>
  <c r="F25" i="13"/>
  <c r="C27" i="12"/>
  <c r="C38" i="29"/>
  <c r="C23" i="39"/>
  <c r="F24" i="38"/>
  <c r="F25" i="36"/>
  <c r="C38" i="13"/>
  <c r="F35" i="31"/>
  <c r="D7" i="22"/>
  <c r="B44" i="39"/>
  <c r="C20" i="23"/>
  <c r="C37" i="10"/>
  <c r="C12" i="22"/>
  <c r="B28" i="13"/>
  <c r="D36" i="10"/>
  <c r="C15" i="17"/>
  <c r="C26" i="14"/>
  <c r="F23" i="14"/>
  <c r="F13" i="35"/>
  <c r="F32" i="31"/>
  <c r="B24" i="36"/>
  <c r="F37" i="31"/>
  <c r="D41" i="39"/>
  <c r="D10" i="29"/>
  <c r="D7" i="13"/>
  <c r="F17" i="21"/>
  <c r="C16" i="12"/>
  <c r="F18" i="39"/>
  <c r="B10" i="12"/>
  <c r="C7" i="18"/>
  <c r="C40" i="29"/>
  <c r="C31" i="29"/>
  <c r="C17" i="12"/>
  <c r="B21" i="16"/>
  <c r="B38" i="31"/>
  <c r="B36" i="12"/>
  <c r="C38" i="39"/>
  <c r="C23" i="23"/>
  <c r="F23" i="20"/>
  <c r="C18" i="25"/>
  <c r="F14" i="36"/>
  <c r="D19" i="16"/>
  <c r="F23" i="17"/>
  <c r="D25" i="16"/>
  <c r="C19" i="39"/>
  <c r="D17" i="29"/>
  <c r="B17" i="39"/>
  <c r="B41" i="10"/>
  <c r="B15" i="24"/>
  <c r="B26" i="13"/>
  <c r="C24" i="22"/>
  <c r="B24" i="39"/>
  <c r="B5" i="35"/>
  <c r="F35" i="29"/>
  <c r="D16" i="19"/>
  <c r="F23" i="21"/>
  <c r="F22" i="31"/>
  <c r="B10" i="25"/>
  <c r="B6" i="29"/>
  <c r="D26" i="10"/>
  <c r="D30" i="12"/>
  <c r="C28" i="13"/>
  <c r="C9" i="10"/>
  <c r="C22" i="18"/>
  <c r="D42" i="10"/>
  <c r="B29" i="29"/>
  <c r="D43" i="29"/>
  <c r="C13" i="33"/>
  <c r="D14" i="31"/>
  <c r="D11" i="16"/>
  <c r="F24" i="13"/>
  <c r="B15" i="14"/>
  <c r="B27" i="16"/>
  <c r="B43" i="30"/>
  <c r="C29" i="33"/>
  <c r="F33" i="9"/>
  <c r="C20" i="37"/>
  <c r="C25" i="13"/>
  <c r="C20" i="29"/>
  <c r="F23" i="31"/>
  <c r="C13" i="18"/>
  <c r="D40" i="10"/>
  <c r="B23" i="12"/>
  <c r="C22" i="33"/>
  <c r="C8" i="18"/>
  <c r="B23" i="16"/>
  <c r="C40" i="10"/>
  <c r="C5" i="30"/>
  <c r="F23" i="37"/>
  <c r="F12" i="24"/>
  <c r="B19" i="25"/>
  <c r="D25" i="37"/>
  <c r="D39" i="12"/>
  <c r="F18" i="31"/>
  <c r="F10" i="18"/>
  <c r="B17" i="16"/>
  <c r="F34" i="29"/>
  <c r="D17" i="36"/>
  <c r="D5" i="14"/>
  <c r="B5" i="9"/>
  <c r="D32" i="11"/>
  <c r="D9" i="35"/>
  <c r="B23" i="14"/>
  <c r="B21" i="24"/>
  <c r="B9" i="39"/>
  <c r="D26" i="21"/>
  <c r="F26" i="39"/>
  <c r="C25" i="21"/>
  <c r="C7" i="25"/>
  <c r="C27" i="39"/>
  <c r="D23" i="24"/>
  <c r="B22" i="21"/>
  <c r="B12" i="26"/>
  <c r="C37" i="31"/>
  <c r="C46" i="10"/>
  <c r="C18" i="24"/>
  <c r="C12" i="21"/>
  <c r="F21" i="20"/>
  <c r="D13" i="20"/>
  <c r="B24" i="31"/>
  <c r="B37" i="13"/>
  <c r="D23" i="10"/>
  <c r="F42" i="29"/>
  <c r="F11" i="38"/>
  <c r="F23" i="22"/>
  <c r="D9" i="12"/>
  <c r="B14" i="38"/>
  <c r="C32" i="29"/>
  <c r="B13" i="17"/>
  <c r="D6" i="13"/>
  <c r="F12" i="16"/>
  <c r="B10" i="35"/>
  <c r="C18" i="20"/>
  <c r="B9" i="23"/>
  <c r="B8" i="26"/>
  <c r="C7" i="19"/>
  <c r="F37" i="13"/>
  <c r="C24" i="21"/>
  <c r="D14" i="19"/>
  <c r="D25" i="33"/>
  <c r="B34" i="13"/>
  <c r="D9" i="16"/>
  <c r="C23" i="18"/>
  <c r="C20" i="16"/>
  <c r="F6" i="12"/>
  <c r="C26" i="30"/>
  <c r="F9" i="36"/>
  <c r="C29" i="15"/>
  <c r="D23" i="13"/>
  <c r="D41" i="29"/>
  <c r="C35" i="39"/>
  <c r="B15" i="29"/>
  <c r="F18" i="21"/>
  <c r="B21" i="38"/>
  <c r="F25" i="33"/>
  <c r="C20" i="36"/>
  <c r="F18" i="36"/>
  <c r="B18" i="37"/>
  <c r="C12" i="14"/>
  <c r="D8" i="23"/>
  <c r="C28" i="20"/>
  <c r="B12" i="19"/>
  <c r="D9" i="21"/>
  <c r="D23" i="21"/>
  <c r="B10" i="21"/>
  <c r="B22" i="20"/>
  <c r="D11" i="24"/>
  <c r="F26" i="19"/>
  <c r="D21" i="29"/>
  <c r="C39" i="31"/>
  <c r="C15" i="29"/>
  <c r="F46" i="10"/>
  <c r="B5" i="16"/>
  <c r="C39" i="12"/>
  <c r="C12" i="24"/>
  <c r="C6" i="18"/>
  <c r="F36" i="10"/>
  <c r="C18" i="19"/>
  <c r="B14" i="39"/>
  <c r="D32" i="10"/>
  <c r="D43" i="10"/>
  <c r="B39" i="10"/>
  <c r="D23" i="33"/>
  <c r="D7" i="31"/>
  <c r="D5" i="18"/>
  <c r="B23" i="20"/>
  <c r="D23" i="31"/>
  <c r="D18" i="38"/>
  <c r="D24" i="17"/>
  <c r="F28" i="29"/>
  <c r="D29" i="39"/>
  <c r="D18" i="22"/>
  <c r="F5" i="36"/>
  <c r="F7" i="29"/>
  <c r="C8" i="37"/>
  <c r="D26" i="13"/>
  <c r="B29" i="14"/>
  <c r="F7" i="26"/>
  <c r="C10" i="10"/>
  <c r="D28" i="21"/>
  <c r="F9" i="17"/>
  <c r="D33" i="13"/>
  <c r="D17" i="31"/>
  <c r="D6" i="21"/>
  <c r="B36" i="10"/>
  <c r="F14" i="25"/>
  <c r="C16" i="25"/>
  <c r="F11" i="31"/>
  <c r="D19" i="12"/>
  <c r="D38" i="29"/>
  <c r="C15" i="25"/>
  <c r="F41" i="10"/>
  <c r="C24" i="37"/>
  <c r="C19" i="12"/>
  <c r="F5" i="26"/>
  <c r="D9" i="15"/>
  <c r="F22" i="25"/>
  <c r="C35" i="10"/>
  <c r="D35" i="29"/>
  <c r="B40" i="39"/>
  <c r="B43" i="12"/>
  <c r="B24" i="29"/>
  <c r="B30" i="13"/>
  <c r="B12" i="23"/>
  <c r="D24" i="18"/>
  <c r="F13" i="26"/>
  <c r="B7" i="31"/>
  <c r="B22" i="17"/>
  <c r="D15" i="21"/>
  <c r="C8" i="20"/>
  <c r="C9" i="24"/>
  <c r="C5" i="29"/>
  <c r="C12" i="31"/>
  <c r="C6" i="31"/>
  <c r="B44" i="29"/>
  <c r="F7" i="13"/>
  <c r="F36" i="12"/>
  <c r="C42" i="10"/>
  <c r="F12" i="17"/>
  <c r="D23" i="15"/>
  <c r="C30" i="35"/>
  <c r="D7" i="25"/>
  <c r="F22" i="20"/>
  <c r="F22" i="24"/>
  <c r="B33" i="39"/>
  <c r="D24" i="13"/>
  <c r="F9" i="13"/>
  <c r="D19" i="25"/>
  <c r="D34" i="31"/>
  <c r="D32" i="29"/>
  <c r="D26" i="12"/>
  <c r="B22" i="38"/>
  <c r="D11" i="12"/>
  <c r="B12" i="13"/>
  <c r="F23" i="18"/>
  <c r="D35" i="10"/>
  <c r="F19" i="21"/>
  <c r="F27" i="12"/>
  <c r="F8" i="26"/>
  <c r="B16" i="39"/>
  <c r="C8" i="22"/>
  <c r="F28" i="39"/>
  <c r="B27" i="19"/>
  <c r="C18" i="16"/>
  <c r="D16" i="33"/>
  <c r="B11" i="16"/>
  <c r="C37" i="30"/>
  <c r="B11" i="23"/>
  <c r="B29" i="10"/>
  <c r="B29" i="20"/>
  <c r="D25" i="12"/>
  <c r="D5" i="19"/>
  <c r="C21" i="23"/>
  <c r="D12" i="23"/>
  <c r="B23" i="13"/>
  <c r="B13" i="19"/>
  <c r="F16" i="29"/>
  <c r="F45" i="13"/>
  <c r="D9" i="22"/>
  <c r="B26" i="39"/>
  <c r="B21" i="36"/>
  <c r="C42" i="12"/>
  <c r="F13" i="15"/>
  <c r="D23" i="12"/>
  <c r="F5" i="18"/>
  <c r="C8" i="26"/>
  <c r="D39" i="31"/>
  <c r="F22" i="29"/>
  <c r="B34" i="12"/>
  <c r="B22" i="30"/>
  <c r="B12" i="24"/>
  <c r="F40" i="39"/>
  <c r="D14" i="21"/>
  <c r="D44" i="12"/>
  <c r="C21" i="15"/>
  <c r="C11" i="33"/>
  <c r="C20" i="14"/>
  <c r="F7" i="33"/>
  <c r="C18" i="17"/>
  <c r="B15" i="33"/>
  <c r="F18" i="10"/>
  <c r="C39" i="10"/>
  <c r="F18" i="26"/>
  <c r="D5" i="38"/>
  <c r="C19" i="16"/>
  <c r="C41" i="29"/>
  <c r="B14" i="14"/>
  <c r="B10" i="10"/>
  <c r="D18" i="33"/>
  <c r="D8" i="36"/>
  <c r="B40" i="9"/>
  <c r="F29" i="10"/>
  <c r="F25" i="21"/>
  <c r="C32" i="10"/>
  <c r="D45" i="13"/>
  <c r="F11" i="18"/>
  <c r="D7" i="14"/>
  <c r="F29" i="12"/>
  <c r="B9" i="16"/>
  <c r="C7" i="38"/>
  <c r="F8" i="29"/>
  <c r="B7" i="16"/>
  <c r="D11" i="9"/>
  <c r="B44" i="30"/>
  <c r="D5" i="30"/>
  <c r="F24" i="17"/>
  <c r="F26" i="31"/>
  <c r="F25" i="17"/>
  <c r="C17" i="37"/>
  <c r="B19" i="29"/>
  <c r="F31" i="10"/>
  <c r="D8" i="35"/>
  <c r="D27" i="10"/>
  <c r="B16" i="37"/>
  <c r="F9" i="33"/>
  <c r="D18" i="17"/>
  <c r="B18" i="14"/>
  <c r="F45" i="10"/>
  <c r="C31" i="11"/>
  <c r="B12" i="15"/>
  <c r="D14" i="37"/>
  <c r="B30" i="12"/>
  <c r="D5" i="13"/>
  <c r="B21" i="17"/>
  <c r="D13" i="12"/>
  <c r="C18" i="37"/>
  <c r="D13" i="9"/>
  <c r="C13" i="17"/>
  <c r="C11" i="28"/>
  <c r="B20" i="36"/>
  <c r="B20" i="11"/>
  <c r="D15" i="26"/>
  <c r="D27" i="18"/>
  <c r="F16" i="25"/>
  <c r="B5" i="29"/>
  <c r="C8" i="13"/>
  <c r="C7" i="37"/>
  <c r="C42" i="29"/>
  <c r="B21" i="10"/>
  <c r="C27" i="18"/>
  <c r="D11" i="18"/>
  <c r="C27" i="10"/>
  <c r="B20" i="27"/>
  <c r="D42" i="12"/>
  <c r="D44" i="27"/>
  <c r="C37" i="13"/>
  <c r="D5" i="9"/>
  <c r="F24" i="12"/>
  <c r="F35" i="10"/>
  <c r="F41" i="30"/>
  <c r="C9" i="31"/>
  <c r="D26" i="38"/>
  <c r="B6" i="37"/>
  <c r="C19" i="17"/>
  <c r="C27" i="35"/>
  <c r="D25" i="15"/>
  <c r="B27" i="28"/>
  <c r="D9" i="30"/>
  <c r="B36" i="27"/>
  <c r="D13" i="23"/>
  <c r="F19" i="14"/>
  <c r="F20" i="36"/>
  <c r="C23" i="17"/>
  <c r="D19" i="18"/>
  <c r="B33" i="35"/>
  <c r="D22" i="14"/>
  <c r="D18" i="23"/>
  <c r="F27" i="14"/>
  <c r="B15" i="28"/>
  <c r="D21" i="17"/>
  <c r="B32" i="28"/>
  <c r="F10" i="26"/>
  <c r="F26" i="27"/>
  <c r="D16" i="30"/>
  <c r="D33" i="9"/>
  <c r="F31" i="31"/>
  <c r="D41" i="11"/>
  <c r="F40" i="30"/>
  <c r="F44" i="9"/>
  <c r="B23" i="15"/>
  <c r="D10" i="9"/>
  <c r="D19" i="37"/>
  <c r="B20" i="30"/>
  <c r="D27" i="36"/>
  <c r="C20" i="33"/>
  <c r="F23" i="28"/>
  <c r="C45" i="9"/>
  <c r="F37" i="11"/>
  <c r="C24" i="13"/>
  <c r="C40" i="11"/>
  <c r="D13" i="10"/>
  <c r="D27" i="11"/>
  <c r="B6" i="16"/>
  <c r="C24" i="15"/>
  <c r="D14" i="30"/>
  <c r="D28" i="15"/>
  <c r="F29" i="33"/>
  <c r="D22" i="16"/>
  <c r="D24" i="37"/>
  <c r="F12" i="15"/>
  <c r="C16" i="33"/>
  <c r="B40" i="10"/>
  <c r="B19" i="37"/>
  <c r="B10" i="16"/>
  <c r="D33" i="11"/>
  <c r="C27" i="28"/>
  <c r="B17" i="10"/>
  <c r="C33" i="11"/>
  <c r="D19" i="11"/>
  <c r="C37" i="27"/>
  <c r="C32" i="27"/>
  <c r="D9" i="9"/>
  <c r="C14" i="11"/>
  <c r="B27" i="35"/>
  <c r="C13" i="35"/>
  <c r="C12" i="11"/>
  <c r="C13" i="36"/>
  <c r="B14" i="16"/>
  <c r="F26" i="11"/>
  <c r="D12" i="28"/>
  <c r="F7" i="18"/>
  <c r="F38" i="9"/>
  <c r="D18" i="11"/>
  <c r="B26" i="28"/>
  <c r="B14" i="28"/>
  <c r="B38" i="28"/>
  <c r="D7" i="17"/>
  <c r="F45" i="11"/>
  <c r="F22" i="27"/>
  <c r="D17" i="17"/>
  <c r="D8" i="9"/>
  <c r="C13" i="15"/>
  <c r="F37" i="28"/>
  <c r="D27" i="37"/>
  <c r="F45" i="27"/>
  <c r="C11" i="11"/>
  <c r="B17" i="13"/>
  <c r="F5" i="12"/>
  <c r="D24" i="14"/>
  <c r="F5" i="38"/>
  <c r="F19" i="37"/>
  <c r="F43" i="9"/>
  <c r="C39" i="9"/>
  <c r="C33" i="10"/>
  <c r="F22" i="11"/>
  <c r="F40" i="12"/>
  <c r="B7" i="20"/>
  <c r="F41" i="31"/>
  <c r="C41" i="10"/>
  <c r="D20" i="38"/>
  <c r="B16" i="21"/>
  <c r="D28" i="29"/>
  <c r="F26" i="10"/>
  <c r="F17" i="23"/>
  <c r="C27" i="11"/>
  <c r="D26" i="39"/>
  <c r="D21" i="11"/>
  <c r="F33" i="31"/>
  <c r="F11" i="11"/>
  <c r="C10" i="18"/>
  <c r="D13" i="24"/>
  <c r="D6" i="10"/>
  <c r="D6" i="26"/>
  <c r="C5" i="26"/>
  <c r="F14" i="17"/>
  <c r="B5" i="17"/>
  <c r="C31" i="14"/>
  <c r="D16" i="29"/>
  <c r="D11" i="36"/>
  <c r="D17" i="35"/>
  <c r="C31" i="27"/>
  <c r="C13" i="16"/>
  <c r="C5" i="27"/>
  <c r="C12" i="36"/>
  <c r="D5" i="16"/>
  <c r="B26" i="17"/>
  <c r="F30" i="11"/>
  <c r="F9" i="20"/>
  <c r="D10" i="18"/>
  <c r="F10" i="12"/>
  <c r="D39" i="29"/>
  <c r="D19" i="19"/>
  <c r="C35" i="29"/>
  <c r="F22" i="15"/>
  <c r="C31" i="12"/>
  <c r="B19" i="15"/>
  <c r="B14" i="31"/>
  <c r="F14" i="33"/>
  <c r="B18" i="18"/>
  <c r="F38" i="10"/>
  <c r="B12" i="29"/>
  <c r="B7" i="26"/>
  <c r="B5" i="12"/>
  <c r="F25" i="10"/>
  <c r="F9" i="38"/>
  <c r="C33" i="30"/>
  <c r="B16" i="33"/>
  <c r="C35" i="11"/>
  <c r="D23" i="36"/>
  <c r="C26" i="16"/>
  <c r="C14" i="14"/>
  <c r="B6" i="36"/>
  <c r="B27" i="11"/>
  <c r="F24" i="10"/>
  <c r="F10" i="15"/>
  <c r="F11" i="33"/>
  <c r="D9" i="37"/>
  <c r="B16" i="14"/>
  <c r="C30" i="14"/>
  <c r="C17" i="16"/>
  <c r="D19" i="10"/>
  <c r="F9" i="35"/>
  <c r="F41" i="28"/>
  <c r="B15" i="30"/>
  <c r="D10" i="28"/>
  <c r="F16" i="36"/>
  <c r="D21" i="38"/>
  <c r="B42" i="12"/>
  <c r="F22" i="37"/>
  <c r="D29" i="14"/>
  <c r="C24" i="16"/>
  <c r="D11" i="17"/>
  <c r="D13" i="35"/>
  <c r="F17" i="30"/>
  <c r="F19" i="35"/>
  <c r="F13" i="30"/>
  <c r="B38" i="30"/>
  <c r="C28" i="27"/>
  <c r="D20" i="37"/>
  <c r="F21" i="11"/>
  <c r="F8" i="33"/>
  <c r="F6" i="9"/>
  <c r="C11" i="17"/>
  <c r="D12" i="9"/>
  <c r="B34" i="10"/>
  <c r="F6" i="14"/>
  <c r="B34" i="30"/>
  <c r="D7" i="11"/>
  <c r="C43" i="30"/>
  <c r="D10" i="15"/>
  <c r="D38" i="28"/>
  <c r="D22" i="36"/>
  <c r="C19" i="26"/>
  <c r="B32" i="14"/>
  <c r="C15" i="30"/>
  <c r="B17" i="11"/>
  <c r="C25" i="37"/>
  <c r="B27" i="30"/>
  <c r="C13" i="14"/>
  <c r="B13" i="11"/>
  <c r="B18" i="35"/>
  <c r="B36" i="9"/>
  <c r="F14" i="30"/>
  <c r="F14" i="11"/>
  <c r="D43" i="30"/>
  <c r="B30" i="9"/>
  <c r="C26" i="27"/>
  <c r="D17" i="19"/>
  <c r="B21" i="14"/>
  <c r="B8" i="35"/>
  <c r="C41" i="28"/>
  <c r="C12" i="30"/>
  <c r="B22" i="19"/>
  <c r="F23" i="36"/>
  <c r="F20" i="37"/>
  <c r="D7" i="19"/>
  <c r="D26" i="16"/>
  <c r="B14" i="35"/>
  <c r="F15" i="28"/>
  <c r="C9" i="30"/>
  <c r="B23" i="36"/>
  <c r="D26" i="20"/>
  <c r="F40" i="10"/>
  <c r="F23" i="13"/>
  <c r="C22" i="12"/>
  <c r="B26" i="35"/>
  <c r="B43" i="29"/>
  <c r="C11" i="36"/>
  <c r="B20" i="16"/>
  <c r="B29" i="35"/>
  <c r="F22" i="36"/>
  <c r="C26" i="28"/>
  <c r="C6" i="26"/>
  <c r="C22" i="9"/>
  <c r="D24" i="36"/>
  <c r="D22" i="9"/>
  <c r="F22" i="14"/>
  <c r="B41" i="13"/>
  <c r="C5" i="39"/>
  <c r="D27" i="29"/>
  <c r="B14" i="12"/>
  <c r="F22" i="33"/>
  <c r="D12" i="29"/>
  <c r="B14" i="24"/>
  <c r="F20" i="18"/>
  <c r="B9" i="21"/>
  <c r="F18" i="33"/>
  <c r="F6" i="11"/>
  <c r="D26" i="35"/>
  <c r="F27" i="35"/>
  <c r="D31" i="35"/>
  <c r="D31" i="28"/>
  <c r="F33" i="12"/>
  <c r="D13" i="18"/>
  <c r="F14" i="26"/>
  <c r="D22" i="10"/>
  <c r="F27" i="18"/>
  <c r="C12" i="10"/>
  <c r="F22" i="16"/>
  <c r="D14" i="33"/>
  <c r="D34" i="11"/>
  <c r="F12" i="28"/>
  <c r="D37" i="10"/>
  <c r="F29" i="28"/>
  <c r="F8" i="25"/>
  <c r="B15" i="10"/>
  <c r="C17" i="38"/>
  <c r="B15" i="17"/>
  <c r="D26" i="36"/>
  <c r="C11" i="35"/>
  <c r="B13" i="14"/>
  <c r="C22" i="17"/>
  <c r="D17" i="16"/>
  <c r="D42" i="9"/>
  <c r="D10" i="16"/>
  <c r="D18" i="27"/>
  <c r="C25" i="16"/>
  <c r="F22" i="30"/>
  <c r="B7" i="30"/>
  <c r="C7" i="12"/>
  <c r="C14" i="29"/>
  <c r="F21" i="9"/>
  <c r="F20" i="35"/>
  <c r="C36" i="10"/>
  <c r="C34" i="28"/>
  <c r="B9" i="37"/>
  <c r="D37" i="11"/>
  <c r="D29" i="35"/>
  <c r="F34" i="30"/>
  <c r="C25" i="28"/>
  <c r="B10" i="9"/>
  <c r="C10" i="12"/>
  <c r="B6" i="14"/>
  <c r="F14" i="35"/>
  <c r="D14" i="11"/>
  <c r="C25" i="11"/>
  <c r="F30" i="10"/>
  <c r="C18" i="30"/>
  <c r="B8" i="15"/>
  <c r="C29" i="11"/>
  <c r="F7" i="15"/>
  <c r="D12" i="27"/>
  <c r="C41" i="30"/>
  <c r="C15" i="33"/>
  <c r="F9" i="30"/>
  <c r="C23" i="35"/>
  <c r="D9" i="33"/>
  <c r="C43" i="28"/>
  <c r="C12" i="9"/>
  <c r="C23" i="21"/>
  <c r="D17" i="14"/>
  <c r="B19" i="10"/>
  <c r="F21" i="23"/>
  <c r="D36" i="12"/>
  <c r="C18" i="15"/>
  <c r="B42" i="31"/>
  <c r="D22" i="12"/>
  <c r="F11" i="30"/>
  <c r="F20" i="22"/>
  <c r="B40" i="27"/>
  <c r="F6" i="35"/>
  <c r="D28" i="19"/>
  <c r="D18" i="10"/>
  <c r="C19" i="18"/>
  <c r="C23" i="19"/>
  <c r="B16" i="18"/>
  <c r="B6" i="38"/>
  <c r="B12" i="35"/>
  <c r="C11" i="21"/>
  <c r="C9" i="12"/>
  <c r="C5" i="35"/>
  <c r="B39" i="9"/>
  <c r="C7" i="35"/>
  <c r="B23" i="27"/>
  <c r="D11" i="35"/>
  <c r="B22" i="9"/>
  <c r="D23" i="38"/>
  <c r="C12" i="20"/>
  <c r="F27" i="16"/>
  <c r="C21" i="18"/>
  <c r="C30" i="30"/>
  <c r="C6" i="14"/>
  <c r="B29" i="33"/>
  <c r="B25" i="35"/>
  <c r="B11" i="18"/>
  <c r="B10" i="17"/>
  <c r="B6" i="33"/>
  <c r="D25" i="14"/>
  <c r="F24" i="30"/>
  <c r="F15" i="36"/>
  <c r="D6" i="17"/>
  <c r="D12" i="39"/>
  <c r="D20" i="36"/>
  <c r="C11" i="38"/>
  <c r="F38" i="12"/>
  <c r="F16" i="14"/>
  <c r="F23" i="29"/>
  <c r="B10" i="36"/>
  <c r="C15" i="39"/>
  <c r="B23" i="35"/>
  <c r="B34" i="35"/>
  <c r="F7" i="17"/>
  <c r="D19" i="36"/>
  <c r="F43" i="29"/>
  <c r="C12" i="33"/>
  <c r="B32" i="29"/>
  <c r="D6" i="12"/>
  <c r="D12" i="17"/>
  <c r="D12" i="19"/>
  <c r="B28" i="14"/>
  <c r="D16" i="10"/>
  <c r="B10" i="15"/>
  <c r="C28" i="10"/>
  <c r="C12" i="38"/>
  <c r="B13" i="26"/>
  <c r="B30" i="35"/>
  <c r="B28" i="33"/>
  <c r="D15" i="11"/>
  <c r="C8" i="31"/>
  <c r="C12" i="26"/>
  <c r="D45" i="27"/>
  <c r="C29" i="27"/>
  <c r="C12" i="35"/>
  <c r="F13" i="17"/>
  <c r="B21" i="9"/>
  <c r="B21" i="30"/>
  <c r="D23" i="35"/>
  <c r="B25" i="36"/>
  <c r="B7" i="37"/>
  <c r="F32" i="14"/>
  <c r="F16" i="28"/>
  <c r="C23" i="15"/>
  <c r="F12" i="29"/>
  <c r="F21" i="30"/>
  <c r="F33" i="35"/>
  <c r="F11" i="28"/>
  <c r="D8" i="15"/>
  <c r="C27" i="36"/>
  <c r="D6" i="38"/>
  <c r="D7" i="33"/>
  <c r="D8" i="30"/>
  <c r="F32" i="11"/>
  <c r="F5" i="14"/>
  <c r="D37" i="39"/>
  <c r="C7" i="36"/>
  <c r="D20" i="16"/>
  <c r="C22" i="15"/>
  <c r="F19" i="15"/>
  <c r="B20" i="33"/>
  <c r="F14" i="16"/>
  <c r="B40" i="30"/>
  <c r="D8" i="37"/>
  <c r="D19" i="15"/>
  <c r="B37" i="9"/>
  <c r="B35" i="35"/>
  <c r="B45" i="27"/>
  <c r="F18" i="17"/>
  <c r="B29" i="11"/>
  <c r="C10" i="27"/>
  <c r="F8" i="12"/>
  <c r="C14" i="26"/>
  <c r="F11" i="26"/>
  <c r="C28" i="33"/>
  <c r="D18" i="36"/>
  <c r="B39" i="30"/>
  <c r="D7" i="38"/>
  <c r="C27" i="15"/>
  <c r="C5" i="33"/>
  <c r="C15" i="36"/>
  <c r="D20" i="28"/>
  <c r="F26" i="28"/>
  <c r="B35" i="11"/>
  <c r="F44" i="27"/>
  <c r="C27" i="9"/>
  <c r="B36" i="13"/>
  <c r="C25" i="36"/>
  <c r="D35" i="14"/>
  <c r="D32" i="30"/>
  <c r="D7" i="37"/>
  <c r="F37" i="10"/>
  <c r="C10" i="26"/>
  <c r="D24" i="31"/>
  <c r="C12" i="29"/>
  <c r="F30" i="29"/>
  <c r="B23" i="37"/>
  <c r="B45" i="30"/>
  <c r="F17" i="11"/>
  <c r="D17" i="11"/>
  <c r="F41" i="12"/>
  <c r="D6" i="39"/>
  <c r="B16" i="23"/>
  <c r="D10" i="36"/>
  <c r="B18" i="16"/>
  <c r="F18" i="29"/>
  <c r="F10" i="14"/>
  <c r="D7" i="16"/>
  <c r="C19" i="35"/>
  <c r="C15" i="16"/>
  <c r="C44" i="9"/>
  <c r="C9" i="18"/>
  <c r="B7" i="15"/>
  <c r="F10" i="11"/>
  <c r="C24" i="14"/>
  <c r="D18" i="15"/>
  <c r="B38" i="13"/>
  <c r="D14" i="12"/>
  <c r="C22" i="29"/>
  <c r="F14" i="29"/>
  <c r="C19" i="30"/>
  <c r="D13" i="13"/>
  <c r="D29" i="12"/>
  <c r="B22" i="37"/>
  <c r="C7" i="13"/>
  <c r="D10" i="35"/>
  <c r="B42" i="30"/>
  <c r="F28" i="14"/>
  <c r="D15" i="28"/>
  <c r="F23" i="38"/>
  <c r="F6" i="31"/>
  <c r="C5" i="21"/>
  <c r="C10" i="29"/>
  <c r="D36" i="29"/>
  <c r="D12" i="12"/>
  <c r="C11" i="18"/>
  <c r="C22" i="10"/>
  <c r="B23" i="33"/>
  <c r="C7" i="26"/>
  <c r="D25" i="11"/>
  <c r="D9" i="14"/>
  <c r="B32" i="11"/>
  <c r="B23" i="31"/>
  <c r="C21" i="29"/>
  <c r="F5" i="10"/>
  <c r="B13" i="38"/>
  <c r="F5" i="23"/>
  <c r="F6" i="16"/>
  <c r="D24" i="16"/>
  <c r="D8" i="19"/>
  <c r="B36" i="30"/>
  <c r="D17" i="33"/>
  <c r="C43" i="27"/>
  <c r="C25" i="35"/>
  <c r="C21" i="28"/>
  <c r="B14" i="26"/>
  <c r="C24" i="28"/>
  <c r="D14" i="35"/>
  <c r="C6" i="16"/>
  <c r="B8" i="18"/>
  <c r="D32" i="9"/>
  <c r="C14" i="9"/>
  <c r="B5" i="31"/>
  <c r="C20" i="11"/>
  <c r="D12" i="36"/>
  <c r="B25" i="11"/>
  <c r="C25" i="12"/>
  <c r="C12" i="27"/>
  <c r="B24" i="15"/>
  <c r="D21" i="28"/>
  <c r="C9" i="14"/>
  <c r="D5" i="26"/>
  <c r="D19" i="33"/>
  <c r="D18" i="37"/>
  <c r="B14" i="27"/>
  <c r="B18" i="17"/>
  <c r="B6" i="15"/>
  <c r="C34" i="12"/>
  <c r="B44" i="9"/>
  <c r="C10" i="16"/>
  <c r="C42" i="11"/>
  <c r="F11" i="24"/>
  <c r="D24" i="33"/>
  <c r="D29" i="33"/>
  <c r="F11" i="27"/>
  <c r="C17" i="17"/>
  <c r="F37" i="30"/>
  <c r="C5" i="15"/>
  <c r="F43" i="31"/>
  <c r="D26" i="18"/>
  <c r="F6" i="37"/>
  <c r="B26" i="16"/>
  <c r="B32" i="31"/>
  <c r="F9" i="11"/>
  <c r="C30" i="27"/>
  <c r="F15" i="27"/>
  <c r="C29" i="14"/>
  <c r="F10" i="39"/>
  <c r="F33" i="30"/>
  <c r="D19" i="14"/>
  <c r="C8" i="33"/>
  <c r="F15" i="38"/>
  <c r="F21" i="25"/>
  <c r="D12" i="31"/>
  <c r="D22" i="37"/>
  <c r="D40" i="11"/>
  <c r="D8" i="11"/>
  <c r="D35" i="28"/>
  <c r="C8" i="36"/>
  <c r="B42" i="11"/>
  <c r="B35" i="30"/>
  <c r="C41" i="9"/>
  <c r="F13" i="22"/>
  <c r="B6" i="17"/>
  <c r="F31" i="14"/>
  <c r="F21" i="33"/>
  <c r="B22" i="36"/>
  <c r="B39" i="11"/>
  <c r="B19" i="38"/>
  <c r="F13" i="38"/>
  <c r="B24" i="16"/>
  <c r="B20" i="37"/>
  <c r="C33" i="12"/>
  <c r="C10" i="14"/>
  <c r="F14" i="10"/>
  <c r="F19" i="9"/>
  <c r="B21" i="15"/>
  <c r="F24" i="19"/>
  <c r="B15" i="38"/>
  <c r="B25" i="18"/>
  <c r="C16" i="38"/>
  <c r="C18" i="18"/>
  <c r="C25" i="18"/>
  <c r="B37" i="27"/>
  <c r="F28" i="12"/>
  <c r="C18" i="12"/>
  <c r="C22" i="14"/>
  <c r="B28" i="11"/>
  <c r="B29" i="30"/>
  <c r="B6" i="9"/>
  <c r="F21" i="14"/>
  <c r="D32" i="28"/>
  <c r="D9" i="17"/>
  <c r="B20" i="22"/>
  <c r="C13" i="29"/>
  <c r="F29" i="35"/>
  <c r="D46" i="10"/>
  <c r="C25" i="10"/>
  <c r="C26" i="10"/>
  <c r="F26" i="12"/>
  <c r="D31" i="31"/>
  <c r="D8" i="33"/>
  <c r="F8" i="30"/>
  <c r="C29" i="30"/>
  <c r="F18" i="15"/>
  <c r="B10" i="33"/>
  <c r="B10" i="37"/>
  <c r="B32" i="39"/>
  <c r="F26" i="15"/>
  <c r="D5" i="39"/>
  <c r="F14" i="12"/>
  <c r="B9" i="15"/>
  <c r="C45" i="10"/>
  <c r="B24" i="37"/>
  <c r="B28" i="12"/>
  <c r="B12" i="14"/>
  <c r="D14" i="29"/>
  <c r="F34" i="14"/>
  <c r="D11" i="37"/>
  <c r="B14" i="25"/>
  <c r="B15" i="37"/>
  <c r="B16" i="31"/>
  <c r="F44" i="12"/>
  <c r="D8" i="26"/>
  <c r="C40" i="13"/>
  <c r="C15" i="35"/>
  <c r="D9" i="10"/>
  <c r="B16" i="36"/>
  <c r="F11" i="15"/>
  <c r="F25" i="28"/>
  <c r="D6" i="30"/>
  <c r="F27" i="27"/>
  <c r="F27" i="9"/>
  <c r="D9" i="27"/>
  <c r="B14" i="23"/>
  <c r="B17" i="35"/>
  <c r="B13" i="35"/>
  <c r="F28" i="16"/>
  <c r="B30" i="28"/>
  <c r="B20" i="38"/>
  <c r="B25" i="27"/>
  <c r="F10" i="30"/>
  <c r="B26" i="15"/>
  <c r="D34" i="35"/>
  <c r="F27" i="15"/>
  <c r="C36" i="30"/>
  <c r="B9" i="14"/>
  <c r="F33" i="28"/>
  <c r="D14" i="14"/>
  <c r="C15" i="9"/>
  <c r="D23" i="30"/>
  <c r="B6" i="28"/>
  <c r="B5" i="30"/>
  <c r="C19" i="33"/>
  <c r="C9" i="16"/>
  <c r="C21" i="33"/>
  <c r="B24" i="21"/>
  <c r="F7" i="35"/>
  <c r="D22" i="31"/>
  <c r="C24" i="11"/>
  <c r="F18" i="9"/>
  <c r="D33" i="14"/>
  <c r="C8" i="15"/>
  <c r="F8" i="28"/>
  <c r="D12" i="15"/>
  <c r="D11" i="11"/>
  <c r="B26" i="11"/>
  <c r="D11" i="28"/>
  <c r="F38" i="27"/>
  <c r="D12" i="11"/>
  <c r="D41" i="12"/>
  <c r="C7" i="30"/>
  <c r="F27" i="28"/>
  <c r="C34" i="30"/>
  <c r="C19" i="15"/>
  <c r="D43" i="11"/>
  <c r="C9" i="9"/>
  <c r="F25" i="35"/>
  <c r="D27" i="15"/>
  <c r="F28" i="28"/>
  <c r="B24" i="30"/>
  <c r="D34" i="27"/>
  <c r="D5" i="15"/>
  <c r="F38" i="30"/>
  <c r="C6" i="35"/>
  <c r="C13" i="27"/>
  <c r="D16" i="16"/>
  <c r="C28" i="17"/>
  <c r="F8" i="11"/>
  <c r="D16" i="18"/>
  <c r="F12" i="11"/>
  <c r="C14" i="15"/>
  <c r="F12" i="27"/>
  <c r="B23" i="30"/>
  <c r="F16" i="33"/>
  <c r="C42" i="30"/>
  <c r="D31" i="12"/>
  <c r="C34" i="35"/>
  <c r="F20" i="24"/>
  <c r="D14" i="26"/>
  <c r="F12" i="30"/>
  <c r="D17" i="28"/>
  <c r="B30" i="31"/>
  <c r="C17" i="28"/>
  <c r="C39" i="13"/>
  <c r="C33" i="14"/>
  <c r="F13" i="29"/>
  <c r="B27" i="13"/>
  <c r="B7" i="10"/>
  <c r="C23" i="37"/>
  <c r="C14" i="12"/>
  <c r="B35" i="10"/>
  <c r="F36" i="28"/>
  <c r="F17" i="27"/>
  <c r="B17" i="23"/>
  <c r="D32" i="27"/>
  <c r="F31" i="13"/>
  <c r="C40" i="27"/>
  <c r="D7" i="36"/>
  <c r="B5" i="14"/>
  <c r="C16" i="17"/>
  <c r="B9" i="30"/>
  <c r="B6" i="20"/>
  <c r="F37" i="12"/>
  <c r="F7" i="10"/>
  <c r="B29" i="19"/>
  <c r="F39" i="29"/>
  <c r="F13" i="12"/>
  <c r="C13" i="30"/>
  <c r="B8" i="28"/>
  <c r="F7" i="16"/>
  <c r="B25" i="28"/>
  <c r="D14" i="15"/>
  <c r="C29" i="16"/>
  <c r="B41" i="39"/>
  <c r="D19" i="26"/>
  <c r="B22" i="35"/>
  <c r="C43" i="10"/>
  <c r="C38" i="12"/>
  <c r="B33" i="12"/>
  <c r="D5" i="10"/>
  <c r="B21" i="12"/>
  <c r="F27" i="33"/>
  <c r="D20" i="17"/>
  <c r="F13" i="33"/>
  <c r="B18" i="36"/>
  <c r="B34" i="39"/>
  <c r="F8" i="39"/>
  <c r="D26" i="37"/>
  <c r="F17" i="31"/>
  <c r="B8" i="10"/>
  <c r="B12" i="12"/>
  <c r="F17" i="29"/>
  <c r="B26" i="38"/>
  <c r="C7" i="14"/>
  <c r="D28" i="14"/>
  <c r="C8" i="14"/>
  <c r="C8" i="35"/>
  <c r="F15" i="15"/>
  <c r="F36" i="9"/>
  <c r="C5" i="16"/>
  <c r="F17" i="35"/>
  <c r="F19" i="12"/>
  <c r="B34" i="14"/>
  <c r="C28" i="11"/>
  <c r="B21" i="11"/>
  <c r="B24" i="11"/>
  <c r="C20" i="15"/>
  <c r="D34" i="12"/>
  <c r="F10" i="35"/>
  <c r="C8" i="30"/>
  <c r="C6" i="33"/>
  <c r="C11" i="14"/>
  <c r="D7" i="28"/>
  <c r="C14" i="18"/>
  <c r="B25" i="15"/>
  <c r="D13" i="36"/>
  <c r="D30" i="19"/>
  <c r="D21" i="16"/>
  <c r="C32" i="14"/>
  <c r="D29" i="15"/>
  <c r="F12" i="14"/>
  <c r="D42" i="11"/>
  <c r="D8" i="10"/>
  <c r="F26" i="14"/>
  <c r="C13" i="10"/>
  <c r="F28" i="11"/>
  <c r="F21" i="28"/>
  <c r="D10" i="11"/>
  <c r="C19" i="14"/>
  <c r="C37" i="28"/>
  <c r="F22" i="35"/>
  <c r="C40" i="28"/>
  <c r="C37" i="29"/>
  <c r="D17" i="30"/>
  <c r="D34" i="30"/>
  <c r="C18" i="14"/>
  <c r="B11" i="35"/>
  <c r="B19" i="9"/>
  <c r="B23" i="11"/>
  <c r="B29" i="15"/>
  <c r="B27" i="29"/>
  <c r="B14" i="9"/>
  <c r="C33" i="9"/>
  <c r="C19" i="28"/>
  <c r="D27" i="35"/>
  <c r="C15" i="28"/>
  <c r="B36" i="29"/>
  <c r="C28" i="9"/>
  <c r="F5" i="16"/>
  <c r="F30" i="28"/>
  <c r="C15" i="15"/>
  <c r="D25" i="35"/>
  <c r="F9" i="28"/>
  <c r="D6" i="11"/>
  <c r="C7" i="27"/>
  <c r="F6" i="10"/>
  <c r="C6" i="37"/>
  <c r="D21" i="9"/>
  <c r="D39" i="27"/>
  <c r="B8" i="30"/>
  <c r="C8" i="9"/>
  <c r="F26" i="17"/>
  <c r="F23" i="10"/>
  <c r="D5" i="33"/>
  <c r="C19" i="38"/>
  <c r="B7" i="13"/>
  <c r="B25" i="37"/>
  <c r="D5" i="23"/>
  <c r="D19" i="17"/>
  <c r="B12" i="33"/>
  <c r="C14" i="33"/>
  <c r="D21" i="27"/>
  <c r="B28" i="35"/>
  <c r="F16" i="9"/>
  <c r="B11" i="30"/>
  <c r="D11" i="15"/>
  <c r="D22" i="21"/>
  <c r="B23" i="28"/>
  <c r="B9" i="11"/>
  <c r="D26" i="27"/>
  <c r="D14" i="28"/>
  <c r="D20" i="35"/>
  <c r="B9" i="28"/>
  <c r="D7" i="26"/>
  <c r="F15" i="11"/>
  <c r="B18" i="27"/>
  <c r="F23" i="16"/>
  <c r="D21" i="30"/>
  <c r="D42" i="13"/>
  <c r="F11" i="9"/>
  <c r="C42" i="27"/>
  <c r="C20" i="28"/>
  <c r="C26" i="35"/>
  <c r="B32" i="27"/>
  <c r="C22" i="16"/>
  <c r="F40" i="27"/>
  <c r="D32" i="35"/>
  <c r="F14" i="15"/>
  <c r="F15" i="16"/>
  <c r="C36" i="11"/>
  <c r="F40" i="11"/>
  <c r="B26" i="9"/>
  <c r="F19" i="30"/>
  <c r="D44" i="9"/>
  <c r="B16" i="12"/>
  <c r="C31" i="9"/>
  <c r="D21" i="33"/>
  <c r="D14" i="9"/>
  <c r="F20" i="33"/>
  <c r="F42" i="28"/>
  <c r="D18" i="28"/>
  <c r="F17" i="37"/>
  <c r="F14" i="14"/>
  <c r="F45" i="30"/>
  <c r="C7" i="16"/>
  <c r="D40" i="28"/>
  <c r="C30" i="9"/>
  <c r="D20" i="11"/>
  <c r="F20" i="14"/>
  <c r="C35" i="27"/>
  <c r="F14" i="18"/>
  <c r="C35" i="9"/>
  <c r="F42" i="27"/>
  <c r="B18" i="28"/>
  <c r="B18" i="13"/>
  <c r="D38" i="11"/>
  <c r="B40" i="28"/>
  <c r="B12" i="11"/>
  <c r="B15" i="15"/>
  <c r="F35" i="27"/>
  <c r="F9" i="15"/>
  <c r="D34" i="14"/>
  <c r="B26" i="36"/>
  <c r="C6" i="28"/>
  <c r="F32" i="29"/>
  <c r="D12" i="10"/>
  <c r="C12" i="28"/>
  <c r="F25" i="14"/>
  <c r="B22" i="28"/>
  <c r="C6" i="29"/>
  <c r="D6" i="14"/>
  <c r="D27" i="14"/>
  <c r="B39" i="27"/>
  <c r="C32" i="35"/>
  <c r="B8" i="27"/>
  <c r="C17" i="27"/>
  <c r="B35" i="27"/>
  <c r="F12" i="36"/>
  <c r="C5" i="11"/>
  <c r="D16" i="9"/>
  <c r="F16" i="15"/>
  <c r="F36" i="27"/>
  <c r="B33" i="9"/>
  <c r="D15" i="9"/>
  <c r="F9" i="29"/>
  <c r="B18" i="33"/>
  <c r="D31" i="29"/>
  <c r="B11" i="38"/>
  <c r="C10" i="36"/>
  <c r="B18" i="30"/>
  <c r="D12" i="16"/>
  <c r="B42" i="27"/>
  <c r="B38" i="27"/>
  <c r="F43" i="30"/>
  <c r="F9" i="9"/>
  <c r="D22" i="27"/>
  <c r="C29" i="10"/>
  <c r="F7" i="30"/>
  <c r="F12" i="9"/>
  <c r="F38" i="28"/>
  <c r="D20" i="27"/>
  <c r="B17" i="37"/>
  <c r="C21" i="35"/>
  <c r="B14" i="33"/>
  <c r="D27" i="12"/>
  <c r="B8" i="11"/>
  <c r="C20" i="19"/>
  <c r="C34" i="10"/>
  <c r="D9" i="18"/>
  <c r="F25" i="18"/>
  <c r="B16" i="11"/>
  <c r="B8" i="33"/>
  <c r="F11" i="37"/>
  <c r="F19" i="27"/>
  <c r="F9" i="10"/>
  <c r="F6" i="36"/>
  <c r="F42" i="11"/>
  <c r="B27" i="9"/>
  <c r="F13" i="14"/>
  <c r="C26" i="9"/>
  <c r="D16" i="27"/>
  <c r="B13" i="30"/>
  <c r="F10" i="31"/>
  <c r="D11" i="10"/>
  <c r="D42" i="27"/>
  <c r="C7" i="11"/>
  <c r="D43" i="27"/>
  <c r="C18" i="33"/>
  <c r="D5" i="11"/>
  <c r="C10" i="11"/>
  <c r="F20" i="30"/>
  <c r="C19" i="37"/>
  <c r="C15" i="31"/>
  <c r="B17" i="14"/>
  <c r="F21" i="16"/>
  <c r="D25" i="27"/>
  <c r="C21" i="17"/>
  <c r="C25" i="27"/>
  <c r="B26" i="33"/>
  <c r="B10" i="11"/>
  <c r="C21" i="38"/>
  <c r="D37" i="9"/>
  <c r="D18" i="16"/>
  <c r="F27" i="36"/>
  <c r="C29" i="28"/>
  <c r="C16" i="35"/>
  <c r="B5" i="27"/>
  <c r="F7" i="28"/>
  <c r="B11" i="13"/>
  <c r="B16" i="28"/>
  <c r="C26" i="37"/>
  <c r="F10" i="27"/>
  <c r="D29" i="28"/>
  <c r="D39" i="28"/>
  <c r="B10" i="14"/>
  <c r="D44" i="28"/>
  <c r="D21" i="14"/>
  <c r="D17" i="15"/>
  <c r="F16" i="30"/>
  <c r="C11" i="9"/>
  <c r="F24" i="33"/>
  <c r="D13" i="16"/>
  <c r="B8" i="37"/>
  <c r="F30" i="30"/>
  <c r="C23" i="28"/>
  <c r="D8" i="27"/>
  <c r="F12" i="33"/>
  <c r="D19" i="27"/>
  <c r="D40" i="30"/>
  <c r="D28" i="36"/>
  <c r="F26" i="33"/>
  <c r="D12" i="14"/>
  <c r="D41" i="28"/>
  <c r="C19" i="11"/>
  <c r="F5" i="30"/>
  <c r="F37" i="27"/>
  <c r="F18" i="14"/>
  <c r="C16" i="9"/>
  <c r="F40" i="28"/>
  <c r="F8" i="27"/>
  <c r="C18" i="9"/>
  <c r="D30" i="10"/>
  <c r="B29" i="16"/>
  <c r="B5" i="18"/>
  <c r="F22" i="28"/>
  <c r="C20" i="35"/>
  <c r="B16" i="10"/>
  <c r="B39" i="28"/>
  <c r="B10" i="30"/>
  <c r="D6" i="33"/>
  <c r="F18" i="11"/>
  <c r="F42" i="30"/>
  <c r="D27" i="28"/>
  <c r="F41" i="27"/>
  <c r="F23" i="27"/>
  <c r="D43" i="9"/>
  <c r="C17" i="14"/>
  <c r="B36" i="28"/>
  <c r="F8" i="9"/>
  <c r="B31" i="35"/>
  <c r="B19" i="35"/>
  <c r="D31" i="27"/>
  <c r="F17" i="9"/>
  <c r="F11" i="35"/>
  <c r="F7" i="38"/>
  <c r="D13" i="17"/>
  <c r="B41" i="28"/>
  <c r="F22" i="10"/>
  <c r="C43" i="11"/>
  <c r="B27" i="17"/>
  <c r="F18" i="37"/>
  <c r="F9" i="27"/>
  <c r="C32" i="30"/>
  <c r="B17" i="9"/>
  <c r="D34" i="29"/>
  <c r="B14" i="36"/>
  <c r="C23" i="27"/>
  <c r="B32" i="9"/>
  <c r="C23" i="9"/>
  <c r="C29" i="35"/>
  <c r="C11" i="23"/>
  <c r="F18" i="16"/>
  <c r="D43" i="39"/>
  <c r="D5" i="29"/>
  <c r="B33" i="13"/>
  <c r="C5" i="28"/>
  <c r="D8" i="16"/>
  <c r="F25" i="30"/>
  <c r="B22" i="16"/>
  <c r="D25" i="9"/>
  <c r="B35" i="9"/>
  <c r="C20" i="30"/>
  <c r="F7" i="27"/>
  <c r="C45" i="11"/>
  <c r="D36" i="27"/>
  <c r="B10" i="28"/>
  <c r="C6" i="11"/>
  <c r="D17" i="13"/>
  <c r="D16" i="35"/>
  <c r="F15" i="35"/>
  <c r="F21" i="35"/>
  <c r="B20" i="14"/>
  <c r="B26" i="18"/>
  <c r="B8" i="9"/>
  <c r="C21" i="27"/>
  <c r="C25" i="33"/>
  <c r="C36" i="9"/>
  <c r="B11" i="26"/>
  <c r="C12" i="16"/>
  <c r="C23" i="36"/>
  <c r="F17" i="33"/>
  <c r="F5" i="15"/>
  <c r="F32" i="28"/>
  <c r="D28" i="33"/>
  <c r="D36" i="30"/>
  <c r="F29" i="14"/>
  <c r="F5" i="17"/>
  <c r="B17" i="15"/>
  <c r="B13" i="27"/>
  <c r="B25" i="14"/>
  <c r="B15" i="27"/>
  <c r="C28" i="36"/>
  <c r="F30" i="9"/>
  <c r="D30" i="35"/>
  <c r="D45" i="9"/>
  <c r="F21" i="15"/>
  <c r="C35" i="12"/>
  <c r="F41" i="9"/>
  <c r="D43" i="28"/>
  <c r="F14" i="27"/>
  <c r="B31" i="28"/>
  <c r="C9" i="15"/>
  <c r="B31" i="27"/>
  <c r="D27" i="9"/>
  <c r="F31" i="11"/>
  <c r="B28" i="15"/>
  <c r="D19" i="30"/>
  <c r="F41" i="29"/>
  <c r="C35" i="14"/>
  <c r="F25" i="16"/>
  <c r="F28" i="15"/>
  <c r="C36" i="28"/>
  <c r="F7" i="37"/>
  <c r="D35" i="35"/>
  <c r="C14" i="27"/>
  <c r="F36" i="30"/>
  <c r="F27" i="17"/>
  <c r="F28" i="9"/>
  <c r="D20" i="14"/>
  <c r="B12" i="17"/>
  <c r="D34" i="28"/>
  <c r="F29" i="15"/>
  <c r="D21" i="15"/>
  <c r="F25" i="37"/>
  <c r="C17" i="35"/>
  <c r="B28" i="27"/>
  <c r="F29" i="9"/>
  <c r="B13" i="28"/>
  <c r="D45" i="11"/>
  <c r="B17" i="33"/>
  <c r="B19" i="16"/>
  <c r="B38" i="9"/>
  <c r="D6" i="9"/>
  <c r="F26" i="35"/>
  <c r="B8" i="36"/>
  <c r="B30" i="27"/>
  <c r="F5" i="28"/>
  <c r="D18" i="30"/>
  <c r="C16" i="15"/>
  <c r="C34" i="11"/>
  <c r="B11" i="31"/>
  <c r="F13" i="37"/>
  <c r="B37" i="29"/>
  <c r="D40" i="9"/>
  <c r="D12" i="18"/>
  <c r="B36" i="14"/>
  <c r="D31" i="13"/>
  <c r="D31" i="14"/>
  <c r="D26" i="9"/>
  <c r="F13" i="18"/>
  <c r="C5" i="10"/>
  <c r="D26" i="33"/>
  <c r="D37" i="27"/>
  <c r="C5" i="38"/>
  <c r="F15" i="14"/>
  <c r="C32" i="11"/>
  <c r="F18" i="30"/>
  <c r="C25" i="17"/>
  <c r="D6" i="18"/>
  <c r="D27" i="27"/>
  <c r="B42" i="28"/>
  <c r="D31" i="11"/>
  <c r="D22" i="15"/>
  <c r="C17" i="11"/>
  <c r="D6" i="27"/>
  <c r="C27" i="30"/>
  <c r="B40" i="11"/>
  <c r="F10" i="37"/>
  <c r="D13" i="38"/>
  <c r="F44" i="11"/>
  <c r="C9" i="27"/>
  <c r="B15" i="11"/>
  <c r="B14" i="15"/>
  <c r="B27" i="15"/>
  <c r="F25" i="11"/>
  <c r="F16" i="17"/>
  <c r="F32" i="27"/>
  <c r="D24" i="35"/>
  <c r="C39" i="27"/>
  <c r="F29" i="30"/>
  <c r="C8" i="27"/>
  <c r="F13" i="16"/>
  <c r="D8" i="14"/>
  <c r="C23" i="16"/>
  <c r="B29" i="9"/>
  <c r="F32" i="30"/>
  <c r="F13" i="28"/>
  <c r="D15" i="27"/>
  <c r="F14" i="9"/>
  <c r="D23" i="28"/>
  <c r="F24" i="11"/>
  <c r="C26" i="17"/>
  <c r="B24" i="9"/>
  <c r="B6" i="11"/>
  <c r="C13" i="9"/>
  <c r="F15" i="9"/>
  <c r="C18" i="26"/>
  <c r="B37" i="30"/>
  <c r="C35" i="28"/>
  <c r="F16" i="11"/>
  <c r="D30" i="9"/>
  <c r="B41" i="9"/>
  <c r="F21" i="27"/>
  <c r="D28" i="17"/>
  <c r="F23" i="30"/>
  <c r="C28" i="30"/>
  <c r="D29" i="30"/>
  <c r="D40" i="27"/>
  <c r="D35" i="9"/>
  <c r="D30" i="27"/>
  <c r="C25" i="14"/>
  <c r="F23" i="15"/>
  <c r="D15" i="35"/>
  <c r="D18" i="14"/>
  <c r="D5" i="28"/>
  <c r="D20" i="9"/>
  <c r="B16" i="35"/>
  <c r="F11" i="16"/>
  <c r="F22" i="17"/>
  <c r="D39" i="11"/>
  <c r="D8" i="38"/>
  <c r="D5" i="17"/>
  <c r="B29" i="28"/>
  <c r="C6" i="27"/>
  <c r="C11" i="30"/>
  <c r="C15" i="37"/>
  <c r="C8" i="28"/>
  <c r="C43" i="9"/>
  <c r="B19" i="28"/>
  <c r="D26" i="30"/>
  <c r="C20" i="38"/>
  <c r="F6" i="27"/>
  <c r="B19" i="27"/>
  <c r="B33" i="11"/>
  <c r="B10" i="38"/>
  <c r="B11" i="17"/>
  <c r="C39" i="28"/>
  <c r="F19" i="28"/>
  <c r="D10" i="27"/>
  <c r="D38" i="27"/>
  <c r="C9" i="28"/>
  <c r="F6" i="28"/>
  <c r="B29" i="27"/>
  <c r="F16" i="27"/>
  <c r="D6" i="28"/>
  <c r="F16" i="38"/>
  <c r="B17" i="27"/>
  <c r="B34" i="28"/>
  <c r="D25" i="17"/>
  <c r="D19" i="9"/>
  <c r="F20" i="12"/>
  <c r="D23" i="11"/>
  <c r="D6" i="15"/>
  <c r="B18" i="9"/>
  <c r="C21" i="16"/>
  <c r="C14" i="38"/>
  <c r="D16" i="14"/>
  <c r="B12" i="38"/>
  <c r="D17" i="26"/>
  <c r="D14" i="38"/>
  <c r="F20" i="26"/>
  <c r="F30" i="31"/>
  <c r="B7" i="33"/>
  <c r="C5" i="14"/>
  <c r="D30" i="30"/>
  <c r="F35" i="9"/>
  <c r="D23" i="27"/>
  <c r="D9" i="31"/>
  <c r="F24" i="28"/>
  <c r="D27" i="17"/>
  <c r="F28" i="27"/>
  <c r="F10" i="17"/>
  <c r="B5" i="15"/>
  <c r="D6" i="16"/>
  <c r="C38" i="30"/>
  <c r="C17" i="33"/>
  <c r="B33" i="14"/>
  <c r="F17" i="38"/>
  <c r="F17" i="36"/>
  <c r="D19" i="35"/>
  <c r="B5" i="33"/>
  <c r="C28" i="28"/>
  <c r="D39" i="9"/>
  <c r="D46" i="29"/>
  <c r="C10" i="35"/>
  <c r="F21" i="10"/>
  <c r="B27" i="33"/>
  <c r="F5" i="35"/>
  <c r="F35" i="30"/>
  <c r="F16" i="37"/>
  <c r="C34" i="14"/>
  <c r="B13" i="15"/>
  <c r="D16" i="11"/>
  <c r="C12" i="12"/>
  <c r="C10" i="30"/>
  <c r="B9" i="36"/>
  <c r="F14" i="28"/>
  <c r="C41" i="11"/>
  <c r="B12" i="9"/>
  <c r="F36" i="14"/>
  <c r="D8" i="17"/>
  <c r="D6" i="37"/>
  <c r="B12" i="30"/>
  <c r="C28" i="35"/>
  <c r="B28" i="29"/>
  <c r="B28" i="9"/>
  <c r="F23" i="9"/>
  <c r="B25" i="9"/>
  <c r="C34" i="9"/>
  <c r="C21" i="14"/>
  <c r="B11" i="37"/>
  <c r="C17" i="30"/>
  <c r="B18" i="29"/>
  <c r="F24" i="35"/>
  <c r="B26" i="30"/>
  <c r="D13" i="33"/>
  <c r="F30" i="27"/>
  <c r="D11" i="27"/>
  <c r="B18" i="12"/>
  <c r="C9" i="37"/>
  <c r="D31" i="30"/>
  <c r="D28" i="28"/>
  <c r="C6" i="17"/>
  <c r="B17" i="17"/>
  <c r="D20" i="30"/>
  <c r="F40" i="9"/>
  <c r="D13" i="11"/>
  <c r="C5" i="9"/>
  <c r="B41" i="11"/>
  <c r="F31" i="28"/>
  <c r="C42" i="9"/>
  <c r="C38" i="11"/>
  <c r="C23" i="14"/>
  <c r="D44" i="11"/>
  <c r="C11" i="27"/>
  <c r="B9" i="9"/>
  <c r="F30" i="35"/>
  <c r="B22" i="15"/>
  <c r="F33" i="11"/>
  <c r="B43" i="11"/>
  <c r="B7" i="36"/>
  <c r="F45" i="9"/>
  <c r="D30" i="14"/>
  <c r="C16" i="30"/>
  <c r="F31" i="9"/>
  <c r="C24" i="30"/>
  <c r="C12" i="17"/>
  <c r="C30" i="28"/>
  <c r="D29" i="16"/>
  <c r="B7" i="35"/>
  <c r="B34" i="11"/>
  <c r="C16" i="11"/>
  <c r="F37" i="9"/>
  <c r="B44" i="27"/>
  <c r="D37" i="30"/>
  <c r="F20" i="17"/>
  <c r="B37" i="28"/>
  <c r="F20" i="27"/>
  <c r="B8" i="14"/>
  <c r="F7" i="9"/>
  <c r="B11" i="28"/>
  <c r="D22" i="30"/>
  <c r="B44" i="10"/>
  <c r="D29" i="11"/>
  <c r="D30" i="28"/>
  <c r="C29" i="9"/>
  <c r="C22" i="11"/>
  <c r="B13" i="33"/>
  <c r="B44" i="11"/>
  <c r="B12" i="27"/>
  <c r="F8" i="38"/>
  <c r="D45" i="10"/>
  <c r="F8" i="17"/>
  <c r="D15" i="37"/>
  <c r="C15" i="27"/>
  <c r="C14" i="37"/>
  <c r="D7" i="12"/>
  <c r="C9" i="35"/>
  <c r="B25" i="30"/>
  <c r="D35" i="30"/>
  <c r="D16" i="37"/>
  <c r="B41" i="30"/>
  <c r="D41" i="27"/>
  <c r="F44" i="30"/>
  <c r="F10" i="9"/>
  <c r="C35" i="30"/>
  <c r="C24" i="27"/>
  <c r="C14" i="28"/>
  <c r="B13" i="9"/>
  <c r="F23" i="33"/>
  <c r="D13" i="14"/>
  <c r="F8" i="35"/>
  <c r="F34" i="27"/>
  <c r="D27" i="30"/>
  <c r="C39" i="30"/>
  <c r="D10" i="10"/>
  <c r="F11" i="36"/>
  <c r="B10" i="26"/>
  <c r="D10" i="33"/>
  <c r="F19" i="11"/>
  <c r="F11" i="17"/>
  <c r="C28" i="16"/>
  <c r="C10" i="33"/>
  <c r="B21" i="27"/>
  <c r="B22" i="14"/>
  <c r="F16" i="13"/>
  <c r="D28" i="11"/>
  <c r="F6" i="30"/>
  <c r="B15" i="20"/>
  <c r="F38" i="11"/>
  <c r="F13" i="36"/>
  <c r="D26" i="11"/>
  <c r="F5" i="33"/>
  <c r="C20" i="27"/>
  <c r="F21" i="37"/>
  <c r="B41" i="27"/>
  <c r="D42" i="28"/>
  <c r="F5" i="27"/>
  <c r="C33" i="28"/>
  <c r="C20" i="9"/>
  <c r="D24" i="28"/>
  <c r="F34" i="35"/>
  <c r="F34" i="28"/>
  <c r="B33" i="27"/>
  <c r="D11" i="30"/>
  <c r="C16" i="14"/>
  <c r="D33" i="28"/>
  <c r="B30" i="11"/>
  <c r="C8" i="11"/>
  <c r="C7" i="28"/>
  <c r="C38" i="9"/>
  <c r="D30" i="11"/>
  <c r="D29" i="9"/>
  <c r="B9" i="27"/>
  <c r="C20" i="22"/>
  <c r="B20" i="28"/>
  <c r="C13" i="11"/>
  <c r="B24" i="14"/>
  <c r="D9" i="28"/>
  <c r="F39" i="28"/>
  <c r="B11" i="27"/>
  <c r="B33" i="10"/>
  <c r="D13" i="30"/>
  <c r="F17" i="28"/>
  <c r="C26" i="11"/>
  <c r="F6" i="15"/>
  <c r="B19" i="11"/>
  <c r="D38" i="9"/>
  <c r="F18" i="28"/>
  <c r="F29" i="11"/>
  <c r="D34" i="9"/>
  <c r="C34" i="27"/>
  <c r="F25" i="9"/>
  <c r="B45" i="11"/>
  <c r="F21" i="36"/>
  <c r="C33" i="27"/>
  <c r="C25" i="30"/>
  <c r="C11" i="10"/>
  <c r="D14" i="36"/>
  <c r="B25" i="16"/>
  <c r="C21" i="9"/>
  <c r="D22" i="33"/>
  <c r="F39" i="27"/>
  <c r="F15" i="17"/>
  <c r="B7" i="28"/>
  <c r="B25" i="33"/>
  <c r="B21" i="28"/>
  <c r="F22" i="9"/>
  <c r="C17" i="9"/>
  <c r="F29" i="16"/>
  <c r="D25" i="28"/>
  <c r="C13" i="28"/>
  <c r="D14" i="17"/>
  <c r="D12" i="30"/>
  <c r="F10" i="16"/>
  <c r="F24" i="27"/>
  <c r="B7" i="9"/>
  <c r="D18" i="9"/>
  <c r="F8" i="15"/>
  <c r="F34" i="9"/>
  <c r="D26" i="17"/>
  <c r="C38" i="27"/>
  <c r="D44" i="30"/>
  <c r="D29" i="27"/>
  <c r="B13" i="31"/>
  <c r="C15" i="11"/>
  <c r="C5" i="12"/>
  <c r="C14" i="17"/>
  <c r="B30" i="10"/>
  <c r="B13" i="18"/>
  <c r="F12" i="35"/>
  <c r="C6" i="15"/>
  <c r="C9" i="11"/>
  <c r="D32" i="14"/>
  <c r="F15" i="30"/>
  <c r="B28" i="28"/>
  <c r="D14" i="27"/>
  <c r="D7" i="30"/>
  <c r="F41" i="11"/>
  <c r="C7" i="9"/>
  <c r="C32" i="9"/>
  <c r="C10" i="15"/>
  <c r="D17" i="27"/>
  <c r="C11" i="15"/>
  <c r="D10" i="30"/>
  <c r="B7" i="17"/>
  <c r="C45" i="27"/>
  <c r="C16" i="28"/>
  <c r="C38" i="28"/>
  <c r="C26" i="12"/>
  <c r="B22" i="31"/>
  <c r="F39" i="30"/>
  <c r="D36" i="11"/>
  <c r="D22" i="17"/>
  <c r="C26" i="15"/>
  <c r="B35" i="28"/>
  <c r="C26" i="18"/>
  <c r="B26" i="27"/>
  <c r="D15" i="15"/>
  <c r="B6" i="27"/>
  <c r="C15" i="26"/>
  <c r="D31" i="39"/>
  <c r="C27" i="33"/>
  <c r="B16" i="16"/>
  <c r="C31" i="30"/>
  <c r="C22" i="35"/>
  <c r="B9" i="35"/>
  <c r="C20" i="17"/>
  <c r="C17" i="36"/>
  <c r="F9" i="16"/>
  <c r="D15" i="33"/>
  <c r="D24" i="30"/>
  <c r="D13" i="28"/>
  <c r="D19" i="28"/>
  <c r="F31" i="27"/>
  <c r="C19" i="9"/>
  <c r="F14" i="23"/>
  <c r="F43" i="28"/>
  <c r="F33" i="27"/>
  <c r="D36" i="9"/>
  <c r="F35" i="11"/>
  <c r="D9" i="36"/>
  <c r="D23" i="9"/>
  <c r="D16" i="28"/>
  <c r="D13" i="27"/>
  <c r="C10" i="28"/>
  <c r="B5" i="28"/>
  <c r="F29" i="27"/>
  <c r="D11" i="14"/>
  <c r="F20" i="9"/>
  <c r="D24" i="27"/>
  <c r="D45" i="30"/>
  <c r="C22" i="27"/>
  <c r="F13" i="9"/>
  <c r="B20" i="9"/>
  <c r="B14" i="30"/>
  <c r="C32" i="28"/>
  <c r="F23" i="11"/>
  <c r="D10" i="17"/>
  <c r="D26" i="15"/>
  <c r="B27" i="14"/>
  <c r="B27" i="27"/>
  <c r="F9" i="14"/>
  <c r="C40" i="30"/>
  <c r="F7" i="11"/>
  <c r="F20" i="11"/>
  <c r="F36" i="11"/>
  <c r="F5" i="11"/>
  <c r="C16" i="16"/>
  <c r="B16" i="27"/>
  <c r="F39" i="9"/>
  <c r="F25" i="27"/>
  <c r="F12" i="31"/>
  <c r="F20" i="15"/>
  <c r="C12" i="18"/>
  <c r="C42" i="28"/>
  <c r="C38" i="10"/>
  <c r="B34" i="9"/>
  <c r="B18" i="15"/>
  <c r="C19" i="10"/>
  <c r="D26" i="14"/>
  <c r="B17" i="28"/>
  <c r="C6" i="9"/>
  <c r="F10" i="33"/>
  <c r="F19" i="36"/>
  <c r="B12" i="28"/>
  <c r="F20" i="28"/>
  <c r="D41" i="9"/>
  <c r="F15" i="37"/>
  <c r="B37" i="11"/>
  <c r="C27" i="17"/>
  <c r="B18" i="11"/>
  <c r="F42" i="9"/>
  <c r="D24" i="11"/>
  <c r="C40" i="9"/>
  <c r="F43" i="27"/>
  <c r="D36" i="28"/>
  <c r="F11" i="14"/>
  <c r="C19" i="36"/>
  <c r="C44" i="30"/>
  <c r="F18" i="35"/>
  <c r="D20" i="15"/>
  <c r="F24" i="9"/>
  <c r="B13" i="16"/>
  <c r="D38" i="30"/>
  <c r="D24" i="9"/>
  <c r="F18" i="27"/>
  <c r="B45" i="9"/>
  <c r="D41" i="10"/>
  <c r="B33" i="28"/>
  <c r="F17" i="12"/>
  <c r="C9" i="17"/>
  <c r="C7" i="15"/>
  <c r="F17" i="15"/>
  <c r="C44" i="11"/>
  <c r="F13" i="11"/>
  <c r="B40" i="12"/>
  <c r="F27" i="11"/>
  <c r="F19" i="10"/>
  <c r="B11" i="9"/>
  <c r="C37" i="11"/>
  <c r="B11" i="15"/>
  <c r="C33" i="35"/>
  <c r="D42" i="30"/>
  <c r="C22" i="30"/>
  <c r="B43" i="28"/>
  <c r="B25" i="10"/>
  <c r="C7" i="33"/>
  <c r="D8" i="28"/>
  <c r="B43" i="9"/>
  <c r="B24" i="35"/>
  <c r="C25" i="9"/>
  <c r="C41" i="27"/>
  <c r="C16" i="27"/>
  <c r="B19" i="30"/>
  <c r="D37" i="28"/>
  <c r="F39" i="11"/>
  <c r="C37" i="12"/>
  <c r="B43" i="27"/>
  <c r="B16" i="9"/>
  <c r="D33" i="27"/>
  <c r="C21" i="30"/>
  <c r="B24" i="28"/>
  <c r="B22" i="29"/>
  <c r="F26" i="30"/>
  <c r="B15" i="9"/>
  <c r="C44" i="27"/>
  <c r="F32" i="9"/>
  <c r="B26" i="10"/>
  <c r="C36" i="27"/>
  <c r="B11" i="10"/>
  <c r="F28" i="36"/>
  <c r="D31" i="9"/>
  <c r="B26" i="14"/>
  <c r="B25" i="12"/>
  <c r="F14" i="37"/>
  <c r="B23" i="9"/>
  <c r="F32" i="35"/>
  <c r="D35" i="27"/>
  <c r="D28" i="30"/>
  <c r="F35" i="14"/>
  <c r="B22" i="27"/>
  <c r="D15" i="36"/>
  <c r="D28" i="27"/>
  <c r="B14" i="37"/>
  <c r="C18" i="27"/>
  <c r="C22" i="28"/>
  <c r="B16" i="15"/>
  <c r="D18" i="35"/>
  <c r="D33" i="30"/>
  <c r="C18" i="11"/>
  <c r="C30" i="11"/>
  <c r="F31" i="35"/>
  <c r="D26" i="28"/>
  <c r="D10" i="14"/>
  <c r="C10" i="9"/>
  <c r="D21" i="35"/>
  <c r="C19" i="27"/>
  <c r="F25" i="15"/>
  <c r="B42" i="9"/>
  <c r="C27" i="27"/>
  <c r="D22" i="28"/>
  <c r="B7" i="11"/>
  <c r="B30" i="30"/>
  <c r="D9" i="11"/>
  <c r="D5" i="27"/>
  <c r="D17" i="9"/>
  <c r="D7" i="27"/>
  <c r="B34" i="27"/>
  <c r="A5" i="28" l="1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G2" i="28" s="1"/>
  <c r="A6" i="27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G2" i="27" s="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G2" i="11" s="1"/>
  <c r="A6" i="20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G2" i="20" s="1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G2" i="9" s="1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G2" i="17" s="1"/>
  <c r="A6" i="15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G2" i="15" s="1"/>
  <c r="A5" i="3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G2" i="31" s="1"/>
  <c r="A6" i="33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G2" i="33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G2" i="14" s="1"/>
  <c r="A6" i="16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G2" i="16" s="1"/>
  <c r="A6" i="29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G2" i="29" s="1"/>
  <c r="A5" i="35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G2" i="35" s="1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G2" i="12" s="1"/>
  <c r="A6" i="25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G2" i="25" s="1"/>
  <c r="A5" i="36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G2" i="36" s="1"/>
  <c r="A6" i="23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G2" i="23" s="1"/>
  <c r="A6" i="30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G2" i="30" s="1"/>
  <c r="A6" i="26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G2" i="26" s="1"/>
  <c r="A5" i="38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G2" i="38" s="1"/>
  <c r="A6" i="24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G2" i="24" s="1"/>
  <c r="A5" i="37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G2" i="37" s="1"/>
  <c r="G46" i="10"/>
  <c r="A6" i="2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G2" i="21" s="1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G2" i="18" s="1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G2" i="19" s="1"/>
  <c r="A5" i="39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G2" i="39" s="1"/>
  <c r="A6" i="13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G2" i="13" s="1"/>
  <c r="A6" i="22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G2" i="22" s="1"/>
  <c r="A6" i="10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G2" i="10" s="1"/>
</calcChain>
</file>

<file path=xl/sharedStrings.xml><?xml version="1.0" encoding="utf-8"?>
<sst xmlns="http://schemas.openxmlformats.org/spreadsheetml/2006/main" count="2638" uniqueCount="430">
  <si>
    <t>科目</t>
  </si>
  <si>
    <t>人數</t>
  </si>
  <si>
    <t>班別</t>
  </si>
  <si>
    <t>高一上</t>
  </si>
  <si>
    <t>數學</t>
  </si>
  <si>
    <t>高二上</t>
  </si>
  <si>
    <t>數學A</t>
  </si>
  <si>
    <t>英語文</t>
  </si>
  <si>
    <t>國語文</t>
  </si>
  <si>
    <t>地理</t>
  </si>
  <si>
    <t>公民與社會</t>
  </si>
  <si>
    <t>羅欣予</t>
  </si>
  <si>
    <t>劉輝強</t>
  </si>
  <si>
    <t>化學</t>
  </si>
  <si>
    <t>温旺盛</t>
  </si>
  <si>
    <t>歷史</t>
  </si>
  <si>
    <t>高三上</t>
  </si>
  <si>
    <t>鄭秀玫</t>
  </si>
  <si>
    <t>張馨文</t>
  </si>
  <si>
    <t>選修化學-物質與能量</t>
  </si>
  <si>
    <t>現代社會與經濟</t>
  </si>
  <si>
    <t>數學乙</t>
  </si>
  <si>
    <t>鍾建安</t>
  </si>
  <si>
    <t>體育</t>
  </si>
  <si>
    <t>陸奕廷</t>
  </si>
  <si>
    <t>授課老師</t>
  </si>
  <si>
    <t>授課老師簽名</t>
  </si>
  <si>
    <t>序號</t>
  </si>
  <si>
    <t>班級碼</t>
  </si>
  <si>
    <t>班級</t>
  </si>
  <si>
    <t>學號</t>
  </si>
  <si>
    <t>姓名</t>
  </si>
  <si>
    <t>座號</t>
  </si>
  <si>
    <t>備註</t>
  </si>
  <si>
    <t>Ｂ</t>
    <phoneticPr fontId="2" type="noConversion"/>
  </si>
  <si>
    <t>Ｃ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</si>
  <si>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</si>
  <si>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</si>
  <si>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</si>
  <si>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A</t>
    <phoneticPr fontId="2" type="noConversion"/>
  </si>
  <si>
    <t>B</t>
    <phoneticPr fontId="2" type="noConversion"/>
  </si>
  <si>
    <t>B</t>
    <phoneticPr fontId="2" type="noConversion"/>
  </si>
  <si>
    <t>A</t>
    <phoneticPr fontId="2" type="noConversion"/>
  </si>
  <si>
    <t>A</t>
    <phoneticPr fontId="2" type="noConversion"/>
  </si>
  <si>
    <t>B</t>
    <phoneticPr fontId="2" type="noConversion"/>
  </si>
  <si>
    <t>A</t>
    <phoneticPr fontId="2" type="noConversion"/>
  </si>
  <si>
    <t>B</t>
    <phoneticPr fontId="2" type="noConversion"/>
  </si>
  <si>
    <t>A</t>
    <phoneticPr fontId="2" type="noConversion"/>
  </si>
  <si>
    <t>B</t>
    <phoneticPr fontId="2" type="noConversion"/>
  </si>
  <si>
    <t>A</t>
    <phoneticPr fontId="2" type="noConversion"/>
  </si>
  <si>
    <t>B</t>
    <phoneticPr fontId="2" type="noConversion"/>
  </si>
  <si>
    <t>卓立民</t>
    <phoneticPr fontId="2" type="noConversion"/>
  </si>
  <si>
    <t>葉寶霞</t>
    <phoneticPr fontId="2" type="noConversion"/>
  </si>
  <si>
    <t>李皓翔</t>
    <phoneticPr fontId="2" type="noConversion"/>
  </si>
  <si>
    <t>林錦鈴</t>
    <phoneticPr fontId="2" type="noConversion"/>
  </si>
  <si>
    <t>戴玎伊</t>
    <phoneticPr fontId="2" type="noConversion"/>
  </si>
  <si>
    <t>陳麗卿</t>
    <phoneticPr fontId="2" type="noConversion"/>
  </si>
  <si>
    <t>王韻涵</t>
    <phoneticPr fontId="2" type="noConversion"/>
  </si>
  <si>
    <t>吳佳紋</t>
    <phoneticPr fontId="2" type="noConversion"/>
  </si>
  <si>
    <t>陳政宏</t>
    <phoneticPr fontId="2" type="noConversion"/>
  </si>
  <si>
    <t>羅欣予</t>
    <phoneticPr fontId="2" type="noConversion"/>
  </si>
  <si>
    <t>劉輝強</t>
    <phoneticPr fontId="2" type="noConversion"/>
  </si>
  <si>
    <t>温旺盛</t>
    <phoneticPr fontId="2" type="noConversion"/>
  </si>
  <si>
    <t>劉政宏</t>
    <phoneticPr fontId="2" type="noConversion"/>
  </si>
  <si>
    <t>朱家賢</t>
    <phoneticPr fontId="2" type="noConversion"/>
  </si>
  <si>
    <t>曾子晏</t>
    <phoneticPr fontId="2" type="noConversion"/>
  </si>
  <si>
    <t>楊濟銘</t>
    <phoneticPr fontId="2" type="noConversion"/>
  </si>
  <si>
    <t>江佳宣</t>
    <phoneticPr fontId="2" type="noConversion"/>
  </si>
  <si>
    <t>蔡宗哲</t>
    <phoneticPr fontId="2" type="noConversion"/>
  </si>
  <si>
    <t>黃麗燕</t>
    <phoneticPr fontId="2" type="noConversion"/>
  </si>
  <si>
    <t>馮台筠</t>
    <phoneticPr fontId="2" type="noConversion"/>
  </si>
  <si>
    <t>許文禎</t>
    <phoneticPr fontId="2" type="noConversion"/>
  </si>
  <si>
    <t>上課節次 (點名時請依 該上課節次 填寫 出缺勤紀錄)</t>
    <phoneticPr fontId="2" type="noConversion"/>
  </si>
  <si>
    <t>上課節次 (點名時請依 該上課節次 填寫 出缺勤紀錄)</t>
    <phoneticPr fontId="2" type="noConversion"/>
  </si>
  <si>
    <t>上課節次 (點名時請依 該上課節次 填寫 出缺勤紀錄)</t>
    <phoneticPr fontId="2" type="noConversion"/>
  </si>
  <si>
    <t>上課節次 (點名時請依 該上課節次 填寫 出缺勤紀錄)</t>
    <phoneticPr fontId="2" type="noConversion"/>
  </si>
  <si>
    <t>上課節次 (點名時請依 該上課節次 填寫 出缺勤紀錄)</t>
    <phoneticPr fontId="2" type="noConversion"/>
  </si>
  <si>
    <t>上課節次 (點名時請依 該上課節次 填寫 出缺勤紀錄)</t>
    <phoneticPr fontId="2" type="noConversion"/>
  </si>
  <si>
    <t>上課節次 (點名時請依 該上課節次 填寫 出缺勤紀錄)</t>
    <phoneticPr fontId="2" type="noConversion"/>
  </si>
  <si>
    <t>上課節次 (點名時請依 該上課節次 填寫 出缺勤紀錄)</t>
    <phoneticPr fontId="2" type="noConversion"/>
  </si>
  <si>
    <t>上課節次 (點名時請依 該上課節次 填寫 出缺勤紀錄)</t>
    <phoneticPr fontId="2" type="noConversion"/>
  </si>
  <si>
    <t>上課日期</t>
    <phoneticPr fontId="2" type="noConversion"/>
  </si>
  <si>
    <t>上課日期</t>
    <phoneticPr fontId="2" type="noConversion"/>
  </si>
  <si>
    <t>上課日期</t>
    <phoneticPr fontId="2" type="noConversion"/>
  </si>
  <si>
    <t>上課日期</t>
    <phoneticPr fontId="2" type="noConversion"/>
  </si>
  <si>
    <t>上課日期</t>
    <phoneticPr fontId="2" type="noConversion"/>
  </si>
  <si>
    <t>上課日期</t>
    <phoneticPr fontId="2" type="noConversion"/>
  </si>
  <si>
    <t>上課日期</t>
    <phoneticPr fontId="2" type="noConversion"/>
  </si>
  <si>
    <t>上課日期</t>
    <phoneticPr fontId="2" type="noConversion"/>
  </si>
  <si>
    <t>上課日期</t>
    <phoneticPr fontId="2" type="noConversion"/>
  </si>
  <si>
    <t/>
  </si>
  <si>
    <t xml:space="preserve">科目113-1高中重修課程     (英語文)  名單     </t>
    <phoneticPr fontId="2" type="noConversion"/>
  </si>
  <si>
    <t xml:space="preserve">科目113-1高中重修課程     (國語文)  名單     </t>
    <phoneticPr fontId="2" type="noConversion"/>
  </si>
  <si>
    <t>現代社會與經濟</t>
    <phoneticPr fontId="2" type="noConversion"/>
  </si>
  <si>
    <t xml:space="preserve">科目113-1高中重修課程    (現代社會與經濟)  名單     </t>
    <phoneticPr fontId="2" type="noConversion"/>
  </si>
  <si>
    <t>數學乙</t>
    <phoneticPr fontId="2" type="noConversion"/>
  </si>
  <si>
    <t xml:space="preserve">科目113-1高中重修課程    (數學乙)  名單     </t>
    <phoneticPr fontId="2" type="noConversion"/>
  </si>
  <si>
    <t>地理</t>
    <phoneticPr fontId="2" type="noConversion"/>
  </si>
  <si>
    <t xml:space="preserve">科目113-1高中重修課程     (地理)  名單     </t>
    <phoneticPr fontId="2" type="noConversion"/>
  </si>
  <si>
    <t>英語文</t>
    <phoneticPr fontId="2" type="noConversion"/>
  </si>
  <si>
    <t>公民與社會</t>
    <phoneticPr fontId="2" type="noConversion"/>
  </si>
  <si>
    <t xml:space="preserve">科目113-1高中重修課程     (公民與社會)  名單     </t>
    <phoneticPr fontId="2" type="noConversion"/>
  </si>
  <si>
    <t>國語文</t>
    <phoneticPr fontId="2" type="noConversion"/>
  </si>
  <si>
    <r>
      <rPr>
        <sz val="16"/>
        <color theme="1"/>
        <rFont val="Arial"/>
        <family val="3"/>
        <charset val="136"/>
        <scheme val="minor"/>
      </rPr>
      <t>數學</t>
    </r>
    <r>
      <rPr>
        <sz val="16"/>
        <color theme="1"/>
        <rFont val="Arial"/>
        <family val="2"/>
        <scheme val="minor"/>
      </rPr>
      <t>A</t>
    </r>
    <phoneticPr fontId="2" type="noConversion"/>
  </si>
  <si>
    <t xml:space="preserve">科目113-1高中重修課程     (數學A)  名單     </t>
    <phoneticPr fontId="2" type="noConversion"/>
  </si>
  <si>
    <t xml:space="preserve">科目113-1高中重修課程     (體育)  名單     </t>
    <phoneticPr fontId="2" type="noConversion"/>
  </si>
  <si>
    <t>歷史</t>
    <phoneticPr fontId="2" type="noConversion"/>
  </si>
  <si>
    <t xml:space="preserve">科目113-1高中重修課程     (歷史)  名單     </t>
    <phoneticPr fontId="2" type="noConversion"/>
  </si>
  <si>
    <t xml:space="preserve">科目113-1高中重修課程     (化學)  名單     </t>
    <phoneticPr fontId="2" type="noConversion"/>
  </si>
  <si>
    <t>公民與社會</t>
    <phoneticPr fontId="2" type="noConversion"/>
  </si>
  <si>
    <t xml:space="preserve">科目113-1高中重修課程     (公民與社會)  名單     </t>
    <phoneticPr fontId="2" type="noConversion"/>
  </si>
  <si>
    <t>地理</t>
    <phoneticPr fontId="2" type="noConversion"/>
  </si>
  <si>
    <t xml:space="preserve">科目113-1高中重修課程     (地理)  名單     </t>
    <phoneticPr fontId="2" type="noConversion"/>
  </si>
  <si>
    <t>國語文</t>
    <phoneticPr fontId="2" type="noConversion"/>
  </si>
  <si>
    <t>英語文</t>
    <phoneticPr fontId="2" type="noConversion"/>
  </si>
  <si>
    <t>數學</t>
    <phoneticPr fontId="2" type="noConversion"/>
  </si>
  <si>
    <t xml:space="preserve">科目113-1高中重修課程     (數學)  名單     </t>
    <phoneticPr fontId="2" type="noConversion"/>
  </si>
  <si>
    <t>鄭O宇</t>
  </si>
  <si>
    <t>高一望</t>
    <phoneticPr fontId="2" type="noConversion"/>
  </si>
  <si>
    <t>林O呈</t>
  </si>
  <si>
    <t>賴O妡</t>
  </si>
  <si>
    <t>徐O溱</t>
  </si>
  <si>
    <t>許O晴</t>
  </si>
  <si>
    <t>趙O翎</t>
  </si>
  <si>
    <t>呂O妍</t>
  </si>
  <si>
    <t>陳O君</t>
  </si>
  <si>
    <t>周O駿</t>
  </si>
  <si>
    <t>劉O程</t>
  </si>
  <si>
    <t>勞O鈞</t>
  </si>
  <si>
    <t>楊O萱</t>
  </si>
  <si>
    <t>黃O妮</t>
  </si>
  <si>
    <t>李O嫻</t>
  </si>
  <si>
    <t>林O廷</t>
  </si>
  <si>
    <t>洪O晴</t>
  </si>
  <si>
    <t>徐O晴</t>
  </si>
  <si>
    <t>陳O臻</t>
  </si>
  <si>
    <t>賴O縈</t>
  </si>
  <si>
    <t>簡O萱</t>
  </si>
  <si>
    <t>王O華</t>
  </si>
  <si>
    <t>王O鈞</t>
  </si>
  <si>
    <t>吳O穎</t>
  </si>
  <si>
    <t>林O鴻</t>
  </si>
  <si>
    <t>徐O桓</t>
  </si>
  <si>
    <t>陳O祥</t>
  </si>
  <si>
    <t>温O丞</t>
  </si>
  <si>
    <t>黃O竣</t>
  </si>
  <si>
    <t>劉O漢</t>
  </si>
  <si>
    <t>林O妤</t>
  </si>
  <si>
    <t>俞O云</t>
  </si>
  <si>
    <t>張O綾</t>
  </si>
  <si>
    <t>張O甯</t>
  </si>
  <si>
    <t>郭O晴</t>
  </si>
  <si>
    <t>黃O茹</t>
  </si>
  <si>
    <t>劉O孜</t>
  </si>
  <si>
    <t>賴O蓁</t>
  </si>
  <si>
    <t>王O榆</t>
  </si>
  <si>
    <t>王O紘</t>
  </si>
  <si>
    <t>李O恩</t>
  </si>
  <si>
    <t>林O欽</t>
  </si>
  <si>
    <t>林O翰</t>
  </si>
  <si>
    <t>林O宥</t>
  </si>
  <si>
    <t>邵O元</t>
  </si>
  <si>
    <t>梁O和</t>
  </si>
  <si>
    <t>趙O文</t>
  </si>
  <si>
    <t>蔡O鈞</t>
  </si>
  <si>
    <t>蕭O謙</t>
  </si>
  <si>
    <t>林O萱</t>
  </si>
  <si>
    <t>黃O庭</t>
  </si>
  <si>
    <t>廖O茜</t>
  </si>
  <si>
    <t>李O祺</t>
  </si>
  <si>
    <t>陳O遠</t>
  </si>
  <si>
    <t>詹O諺</t>
  </si>
  <si>
    <t>蔡O洧</t>
  </si>
  <si>
    <t>江O璇</t>
  </si>
  <si>
    <t>余O嫺</t>
  </si>
  <si>
    <t>杜O卉</t>
  </si>
  <si>
    <t>許O宸</t>
  </si>
  <si>
    <t>郭O慈</t>
  </si>
  <si>
    <t>曾O琦</t>
  </si>
  <si>
    <t>黃O宣</t>
  </si>
  <si>
    <t>蔡O芹</t>
  </si>
  <si>
    <t>蔡O璇</t>
  </si>
  <si>
    <t>錢O安</t>
  </si>
  <si>
    <t>謝O穎</t>
  </si>
  <si>
    <t>簡O昕</t>
  </si>
  <si>
    <t>王O硯</t>
  </si>
  <si>
    <t>田O裕</t>
  </si>
  <si>
    <t>吳O祐</t>
  </si>
  <si>
    <t>吳O嶙</t>
  </si>
  <si>
    <t>李O諺</t>
  </si>
  <si>
    <t>林O學</t>
  </si>
  <si>
    <t>徐O翰</t>
  </si>
  <si>
    <t>陳O廷</t>
  </si>
  <si>
    <t>劉O傑</t>
  </si>
  <si>
    <t>蔡O鑫</t>
  </si>
  <si>
    <t>蔡O諺</t>
  </si>
  <si>
    <t>蔡O軒</t>
  </si>
  <si>
    <t>鄭O思</t>
  </si>
  <si>
    <t>謝O凱</t>
  </si>
  <si>
    <t>吳O妤</t>
  </si>
  <si>
    <t>林O恩</t>
  </si>
  <si>
    <t>康O允</t>
  </si>
  <si>
    <t>郭O德</t>
  </si>
  <si>
    <t>鄭O仁</t>
  </si>
  <si>
    <t>李O宇</t>
  </si>
  <si>
    <t>劉O諺</t>
  </si>
  <si>
    <t>吳O旻</t>
  </si>
  <si>
    <t>高O雅</t>
  </si>
  <si>
    <t>陳O霖</t>
  </si>
  <si>
    <t>江O毅</t>
  </si>
  <si>
    <t>李O仁</t>
  </si>
  <si>
    <t>廖O瑜</t>
  </si>
  <si>
    <t>張O柔</t>
  </si>
  <si>
    <t>王O詠</t>
  </si>
  <si>
    <t>許O愷</t>
  </si>
  <si>
    <t>趙O本</t>
  </si>
  <si>
    <t>鄭O筑</t>
  </si>
  <si>
    <t>賴O榳</t>
  </si>
  <si>
    <t>林O欣</t>
  </si>
  <si>
    <t>施O璇</t>
  </si>
  <si>
    <t>陳O綺</t>
  </si>
  <si>
    <t>尤O澄</t>
  </si>
  <si>
    <t>張O碩</t>
  </si>
  <si>
    <t>陳O希</t>
  </si>
  <si>
    <t>葉O安</t>
  </si>
  <si>
    <t>郭O妮</t>
  </si>
  <si>
    <t>陳O安</t>
  </si>
  <si>
    <t>廖O婷</t>
  </si>
  <si>
    <t>王O喬</t>
  </si>
  <si>
    <t>吳O智</t>
  </si>
  <si>
    <t>吳O恩</t>
  </si>
  <si>
    <t>林O澤</t>
  </si>
  <si>
    <t>林O謙</t>
  </si>
  <si>
    <t>林O程</t>
  </si>
  <si>
    <t>徐O昌</t>
  </si>
  <si>
    <t>張O元</t>
  </si>
  <si>
    <t>許O浱</t>
  </si>
  <si>
    <t>黃O銘</t>
  </si>
  <si>
    <t>楊O</t>
  </si>
  <si>
    <t>詹O澔</t>
  </si>
  <si>
    <t>蔡O宥</t>
  </si>
  <si>
    <t>盧O甫</t>
  </si>
  <si>
    <t>謝O泓</t>
  </si>
  <si>
    <t>翁O真</t>
  </si>
  <si>
    <t>陳O瑜</t>
  </si>
  <si>
    <t>黃O茵</t>
  </si>
  <si>
    <t>蔡O芝</t>
  </si>
  <si>
    <t>謝O萱</t>
  </si>
  <si>
    <t>王O譽</t>
  </si>
  <si>
    <t>何O叡</t>
  </si>
  <si>
    <t>徐O閎</t>
  </si>
  <si>
    <t>陳O穎</t>
  </si>
  <si>
    <t>陳O睿</t>
  </si>
  <si>
    <t>陳O介</t>
  </si>
  <si>
    <t>曾O恩</t>
  </si>
  <si>
    <t>蔡O宇</t>
  </si>
  <si>
    <t>賴O鈞</t>
  </si>
  <si>
    <t>簡O睿</t>
  </si>
  <si>
    <t>顏O家</t>
  </si>
  <si>
    <t>顧O瑋</t>
  </si>
  <si>
    <t>黃O芸</t>
  </si>
  <si>
    <t>劉O妤</t>
  </si>
  <si>
    <t>劉O緁</t>
  </si>
  <si>
    <t>黃O溱</t>
  </si>
  <si>
    <t>彭O培</t>
  </si>
  <si>
    <t>王O銘</t>
  </si>
  <si>
    <t>施O翰</t>
  </si>
  <si>
    <t>張O瑋</t>
  </si>
  <si>
    <t>羅O廷</t>
  </si>
  <si>
    <t>張O彥</t>
  </si>
  <si>
    <t>許O予</t>
  </si>
  <si>
    <t>吳O謙</t>
  </si>
  <si>
    <t>楊O宸</t>
  </si>
  <si>
    <t>蔣O博</t>
  </si>
  <si>
    <t>應O軒</t>
  </si>
  <si>
    <t>李O宏</t>
  </si>
  <si>
    <t>蔡O嘉</t>
  </si>
  <si>
    <t>劉O晴</t>
  </si>
  <si>
    <t>洪O詞</t>
  </si>
  <si>
    <t>李O霆</t>
  </si>
  <si>
    <t>梁O恩</t>
  </si>
  <si>
    <t>范O潔</t>
  </si>
  <si>
    <t>黃O云</t>
  </si>
  <si>
    <t>鄭O丞</t>
  </si>
  <si>
    <t>陳O鈞</t>
  </si>
  <si>
    <t>張O喆</t>
  </si>
  <si>
    <t>蔡O哲</t>
  </si>
  <si>
    <t>朱O勳</t>
  </si>
  <si>
    <t>凃O惟</t>
  </si>
  <si>
    <t>楊O至</t>
  </si>
  <si>
    <t>李O燊</t>
  </si>
  <si>
    <t>蕭O恩</t>
  </si>
  <si>
    <t>饒O傑</t>
  </si>
  <si>
    <t>高O瀚</t>
  </si>
  <si>
    <t>黃O翊</t>
  </si>
  <si>
    <t>楊O瑜</t>
  </si>
  <si>
    <t>劉O彤</t>
  </si>
  <si>
    <t>邱O瑀</t>
  </si>
  <si>
    <t>謝O哲</t>
  </si>
  <si>
    <t>李O洺</t>
  </si>
  <si>
    <t>黃O珽</t>
  </si>
  <si>
    <t>曾O盛</t>
  </si>
  <si>
    <t>林O仟</t>
  </si>
  <si>
    <t>黃O芯</t>
  </si>
  <si>
    <t>楊O豐</t>
  </si>
  <si>
    <t>高O恩</t>
  </si>
  <si>
    <t>孟O恩</t>
  </si>
  <si>
    <t>陳O諺</t>
  </si>
  <si>
    <t>吳O融</t>
  </si>
  <si>
    <t>曾O睿</t>
  </si>
  <si>
    <t>駱O安</t>
  </si>
  <si>
    <t>劉O恆</t>
  </si>
  <si>
    <t>吳O倫</t>
  </si>
  <si>
    <t>蕭O綸</t>
  </si>
  <si>
    <t>王O鈴</t>
  </si>
  <si>
    <t>吳O</t>
  </si>
  <si>
    <t>鄭O翰</t>
  </si>
  <si>
    <t>張O茗</t>
  </si>
  <si>
    <t>涂O孅</t>
  </si>
  <si>
    <t>曾O寗</t>
  </si>
  <si>
    <t>鄭O云</t>
  </si>
  <si>
    <t>范O閎</t>
  </si>
  <si>
    <t>徐O洋</t>
  </si>
  <si>
    <t>蔡O喆</t>
  </si>
  <si>
    <t>官O澔</t>
  </si>
  <si>
    <t>林O融</t>
  </si>
  <si>
    <t>林O丞</t>
  </si>
  <si>
    <t>張O智</t>
  </si>
  <si>
    <t>黃O皓</t>
  </si>
  <si>
    <t>羅O成</t>
  </si>
  <si>
    <t>林O穎</t>
  </si>
  <si>
    <t>唐O捷</t>
  </si>
  <si>
    <t>彭O淇</t>
  </si>
  <si>
    <t>李O哲</t>
  </si>
  <si>
    <t>陳O博</t>
  </si>
  <si>
    <t>詹O鈞</t>
  </si>
  <si>
    <t>錢O儀</t>
  </si>
  <si>
    <t>沈O瑀</t>
  </si>
  <si>
    <t>陳O萱</t>
  </si>
  <si>
    <t>許O嘉</t>
  </si>
  <si>
    <t>沈O薺</t>
  </si>
  <si>
    <t>商O和</t>
  </si>
  <si>
    <t>黃O程</t>
  </si>
  <si>
    <t>鄭O叡</t>
  </si>
  <si>
    <t>李O庭</t>
  </si>
  <si>
    <t>羅O</t>
  </si>
  <si>
    <t>羅O翔</t>
  </si>
  <si>
    <t>王O豪</t>
  </si>
  <si>
    <t>高O鈞</t>
  </si>
  <si>
    <t>劉O碩</t>
  </si>
  <si>
    <t>洪O謙</t>
  </si>
  <si>
    <t>古O穎</t>
  </si>
  <si>
    <t>丁O奕</t>
  </si>
  <si>
    <t>江O澤</t>
  </si>
  <si>
    <t>張O宸</t>
  </si>
  <si>
    <t>陳O宇</t>
  </si>
  <si>
    <t>侯O宇</t>
  </si>
  <si>
    <t>卓O銜</t>
  </si>
  <si>
    <t>邱O慈</t>
  </si>
  <si>
    <t>鄭O壬</t>
  </si>
  <si>
    <t>游O蓁</t>
  </si>
  <si>
    <t>何O辰</t>
  </si>
  <si>
    <t>許O霆</t>
  </si>
  <si>
    <t>盧O喆</t>
  </si>
  <si>
    <t>林O孜</t>
  </si>
  <si>
    <t>張O芳</t>
  </si>
  <si>
    <t>廖O廷</t>
  </si>
  <si>
    <t>王O諼</t>
  </si>
  <si>
    <t>陳O蓁</t>
  </si>
  <si>
    <t>劉O妘</t>
  </si>
  <si>
    <t>蘇O瑄</t>
  </si>
  <si>
    <t>吳O侑</t>
  </si>
  <si>
    <t>李O柏</t>
  </si>
  <si>
    <t>程O喆</t>
  </si>
  <si>
    <t>劉O睿</t>
  </si>
  <si>
    <t>洪O凱</t>
  </si>
  <si>
    <t>黄O瑋</t>
  </si>
  <si>
    <t>褚O陞</t>
  </si>
  <si>
    <t>鄭O勝</t>
  </si>
  <si>
    <t>徐O嫻</t>
  </si>
  <si>
    <t>楊O瑄</t>
  </si>
  <si>
    <t>盧O晴</t>
  </si>
  <si>
    <t>李O霖</t>
  </si>
  <si>
    <t>劉O輔</t>
  </si>
  <si>
    <t>賴O銘</t>
  </si>
  <si>
    <t>林O泫</t>
  </si>
  <si>
    <t>蔡O辰</t>
  </si>
  <si>
    <t>林O羽</t>
  </si>
  <si>
    <t>楊O傑</t>
  </si>
  <si>
    <t>賴O宇</t>
  </si>
  <si>
    <t>王O鈺</t>
  </si>
  <si>
    <t>林O耀</t>
  </si>
  <si>
    <t>陳O全</t>
  </si>
  <si>
    <t>陳O瑋</t>
  </si>
  <si>
    <t>邱O廉</t>
  </si>
  <si>
    <t>黃O毅</t>
  </si>
  <si>
    <t>戴O皜</t>
  </si>
  <si>
    <t>呂O諠</t>
  </si>
  <si>
    <t>林O佳</t>
  </si>
  <si>
    <t>劉O芮</t>
  </si>
  <si>
    <t>陳O融</t>
  </si>
  <si>
    <t>葉O元</t>
  </si>
  <si>
    <t>黃O傑</t>
  </si>
  <si>
    <t>張O源</t>
  </si>
  <si>
    <t>李O荷</t>
  </si>
  <si>
    <t>陳O沁</t>
  </si>
  <si>
    <t>邱O毓</t>
  </si>
  <si>
    <t>劉O奇</t>
  </si>
  <si>
    <t>林O頡</t>
  </si>
  <si>
    <t>張O叡</t>
  </si>
  <si>
    <t>張O皓</t>
  </si>
  <si>
    <t>楊O婕</t>
  </si>
  <si>
    <t>丁O庭</t>
  </si>
  <si>
    <t>張O綺</t>
  </si>
  <si>
    <t>徐O誠</t>
  </si>
  <si>
    <t>廖O寬</t>
  </si>
  <si>
    <t>沈O恩</t>
  </si>
  <si>
    <t>林O晨</t>
  </si>
  <si>
    <t>盧O旎</t>
  </si>
  <si>
    <t>謝O杉</t>
  </si>
  <si>
    <t>陳O羽</t>
  </si>
  <si>
    <t>王O恩</t>
  </si>
  <si>
    <t>簡O安</t>
  </si>
  <si>
    <t>鄭O清</t>
  </si>
  <si>
    <t>林O琪</t>
  </si>
  <si>
    <t>林O怡</t>
  </si>
  <si>
    <t>劉O緁</t>
    <phoneticPr fontId="2" type="noConversion"/>
  </si>
  <si>
    <t>數學</t>
    <phoneticPr fontId="2" type="noConversion"/>
  </si>
  <si>
    <t xml:space="preserve">科目113-1高中重修課程     (數學)  名單     </t>
    <phoneticPr fontId="2" type="noConversion"/>
  </si>
  <si>
    <t>陳伯年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</si>
</sst>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9"/>
      <name val="Arial"/>
      <family val="3"/>
      <charset val="136"/>
      <scheme val="minor"/>
    </font>
    <font>
      <sz val="20"/>
      <color rgb="FF000000"/>
      <name val="微軟正黑體"/>
      <family val="2"/>
      <charset val="136"/>
    </font>
    <font>
      <sz val="16"/>
      <color theme="1"/>
      <name val="Arial"/>
      <family val="2"/>
      <scheme val="minor"/>
    </font>
    <font>
      <sz val="16"/>
      <color rgb="FF000000"/>
      <name val="Arial"/>
      <family val="2"/>
      <scheme val="minor"/>
    </font>
    <font>
      <sz val="16"/>
      <color theme="1"/>
      <name val="微軟正黑體"/>
      <family val="2"/>
      <charset val="136"/>
    </font>
    <font>
      <sz val="16"/>
      <color theme="1"/>
      <name val="Arial"/>
      <family val="3"/>
      <charset val="136"/>
      <scheme val="minor"/>
    </font>
    <font>
      <sz val="16"/>
      <name val="Arial"/>
      <family val="2"/>
    </font>
    <font>
      <sz val="14"/>
      <color rgb="FF000000"/>
      <name val="微軟正黑體"/>
      <family val="2"/>
      <charset val="136"/>
    </font>
    <font>
      <sz val="14"/>
      <color theme="1"/>
      <name val="Arial"/>
      <family val="2"/>
      <scheme val="minor"/>
    </font>
    <font>
      <sz val="14"/>
      <color theme="1"/>
      <name val="Microsoft JhengHei"/>
      <family val="2"/>
      <charset val="136"/>
    </font>
    <font>
      <sz val="14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8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</cellXfs>
  <cellStyles count="1">
    <cellStyle name="一般" xfId="0" builtinId="0"/>
  </cellStyles>
  <dxfs count="2"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提供人數給重修開課教師工作表-style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9.36328125" bestFit="1" customWidth="1"/>
    <col min="8" max="17" width="8.90625" style="3" customWidth="1"/>
  </cols>
  <sheetData>
    <row r="1" spans="1:26" ht="38" customHeight="1">
      <c r="A1" s="24" t="s">
        <v>92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19" t="s">
        <v>8</v>
      </c>
      <c r="D2" s="18" t="s">
        <v>25</v>
      </c>
      <c r="E2" s="20" t="s">
        <v>56</v>
      </c>
      <c r="F2" s="18" t="s">
        <v>1</v>
      </c>
      <c r="G2" s="21">
        <f ca="1">A36</f>
        <v>32</v>
      </c>
      <c r="H2" s="29" t="s">
        <v>2</v>
      </c>
      <c r="I2" s="30"/>
      <c r="J2" s="29" t="s">
        <v>42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73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B,M,Z"",0)"),"402")</f>
        <v>402</v>
      </c>
      <c r="C5" s="13" t="str">
        <f ca="1">IFERROR(__xludf.DUMMYFUNCTION("""COMPUTED_VALUE"""),"高一義")</f>
        <v>高一義</v>
      </c>
      <c r="D5" s="13" t="str">
        <f ca="1">IFERROR(__xludf.DUMMYFUNCTION("""COMPUTED_VALUE"""),"311089")</f>
        <v>311089</v>
      </c>
      <c r="E5" s="13" t="s">
        <v>195</v>
      </c>
      <c r="F5" s="13" t="str">
        <f ca="1">IFERROR(__xludf.DUMMYFUNCTION("""COMPUTED_VALUE"""),"43")</f>
        <v>43</v>
      </c>
      <c r="G5" s="13" t="s">
        <v>8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36" ca="1" si="0">IF(B6&lt;&gt;"",A5+1,"")</f>
        <v>2</v>
      </c>
      <c r="B6" s="13" t="str">
        <f ca="1">IFERROR(__xludf.DUMMYFUNCTION("""COMPUTED_VALUE"""),"402")</f>
        <v>402</v>
      </c>
      <c r="C6" s="13" t="str">
        <f ca="1">IFERROR(__xludf.DUMMYFUNCTION("""COMPUTED_VALUE"""),"高一義")</f>
        <v>高一義</v>
      </c>
      <c r="D6" s="13" t="str">
        <f ca="1">IFERROR(__xludf.DUMMYFUNCTION("""COMPUTED_VALUE"""),"311092")</f>
        <v>311092</v>
      </c>
      <c r="E6" s="13" t="s">
        <v>128</v>
      </c>
      <c r="F6" s="13" t="str">
        <f ca="1">IFERROR(__xludf.DUMMYFUNCTION("""COMPUTED_VALUE"""),"46")</f>
        <v>46</v>
      </c>
      <c r="G6" s="13" t="s">
        <v>8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IFERROR(__xludf.DUMMYFUNCTION("""COMPUTED_VALUE"""),"403")</f>
        <v>403</v>
      </c>
      <c r="C7" s="13" t="str">
        <f ca="1">IFERROR(__xludf.DUMMYFUNCTION("""COMPUTED_VALUE"""),"高一勇")</f>
        <v>高一勇</v>
      </c>
      <c r="D7" s="13" t="str">
        <f ca="1">IFERROR(__xludf.DUMMYFUNCTION("""COMPUTED_VALUE"""),"311097")</f>
        <v>311097</v>
      </c>
      <c r="E7" s="13" t="s">
        <v>132</v>
      </c>
      <c r="F7" s="13" t="str">
        <f ca="1">IFERROR(__xludf.DUMMYFUNCTION("""COMPUTED_VALUE"""),"05")</f>
        <v>05</v>
      </c>
      <c r="G7" s="13" t="s">
        <v>8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IFERROR(__xludf.DUMMYFUNCTION("""COMPUTED_VALUE"""),"403")</f>
        <v>403</v>
      </c>
      <c r="C8" s="13" t="str">
        <f ca="1">IFERROR(__xludf.DUMMYFUNCTION("""COMPUTED_VALUE"""),"高一勇")</f>
        <v>高一勇</v>
      </c>
      <c r="D8" s="13" t="str">
        <f ca="1">IFERROR(__xludf.DUMMYFUNCTION("""COMPUTED_VALUE"""),"311104")</f>
        <v>311104</v>
      </c>
      <c r="E8" s="13" t="s">
        <v>263</v>
      </c>
      <c r="F8" s="13" t="str">
        <f ca="1">IFERROR(__xludf.DUMMYFUNCTION("""COMPUTED_VALUE"""),"12")</f>
        <v>12</v>
      </c>
      <c r="G8" s="13" t="s">
        <v>8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IFERROR(__xludf.DUMMYFUNCTION("""COMPUTED_VALUE"""),"403")</f>
        <v>403</v>
      </c>
      <c r="C9" s="13" t="str">
        <f ca="1">IFERROR(__xludf.DUMMYFUNCTION("""COMPUTED_VALUE"""),"高一勇")</f>
        <v>高一勇</v>
      </c>
      <c r="D9" s="13" t="str">
        <f ca="1">IFERROR(__xludf.DUMMYFUNCTION("""COMPUTED_VALUE"""),"311115")</f>
        <v>311115</v>
      </c>
      <c r="E9" s="13" t="s">
        <v>140</v>
      </c>
      <c r="F9" s="13" t="str">
        <f ca="1">IFERROR(__xludf.DUMMYFUNCTION("""COMPUTED_VALUE"""),"23")</f>
        <v>23</v>
      </c>
      <c r="G9" s="13" t="s">
        <v>8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IFERROR(__xludf.DUMMYFUNCTION("""COMPUTED_VALUE"""),"403")</f>
        <v>403</v>
      </c>
      <c r="C10" s="13" t="str">
        <f ca="1">IFERROR(__xludf.DUMMYFUNCTION("""COMPUTED_VALUE"""),"高一勇")</f>
        <v>高一勇</v>
      </c>
      <c r="D10" s="13" t="str">
        <f ca="1">IFERROR(__xludf.DUMMYFUNCTION("""COMPUTED_VALUE"""),"311118")</f>
        <v>311118</v>
      </c>
      <c r="E10" s="13" t="s">
        <v>141</v>
      </c>
      <c r="F10" s="13" t="str">
        <f ca="1">IFERROR(__xludf.DUMMYFUNCTION("""COMPUTED_VALUE"""),"26")</f>
        <v>26</v>
      </c>
      <c r="G10" s="13" t="s">
        <v>8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IFERROR(__xludf.DUMMYFUNCTION("""COMPUTED_VALUE"""),"403")</f>
        <v>403</v>
      </c>
      <c r="C11" s="13" t="str">
        <f ca="1">IFERROR(__xludf.DUMMYFUNCTION("""COMPUTED_VALUE"""),"高一勇")</f>
        <v>高一勇</v>
      </c>
      <c r="D11" s="13" t="str">
        <f ca="1">IFERROR(__xludf.DUMMYFUNCTION("""COMPUTED_VALUE"""),"311128")</f>
        <v>311128</v>
      </c>
      <c r="E11" s="13" t="s">
        <v>208</v>
      </c>
      <c r="F11" s="13" t="str">
        <f ca="1">IFERROR(__xludf.DUMMYFUNCTION("""COMPUTED_VALUE"""),"36")</f>
        <v>36</v>
      </c>
      <c r="G11" s="13" t="s">
        <v>8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IFERROR(__xludf.DUMMYFUNCTION("""COMPUTED_VALUE"""),"403")</f>
        <v>403</v>
      </c>
      <c r="C12" s="13" t="str">
        <f ca="1">IFERROR(__xludf.DUMMYFUNCTION("""COMPUTED_VALUE"""),"高一勇")</f>
        <v>高一勇</v>
      </c>
      <c r="D12" s="13" t="str">
        <f ca="1">IFERROR(__xludf.DUMMYFUNCTION("""COMPUTED_VALUE"""),"311130")</f>
        <v>311130</v>
      </c>
      <c r="E12" s="13" t="s">
        <v>144</v>
      </c>
      <c r="F12" s="13" t="str">
        <f ca="1">IFERROR(__xludf.DUMMYFUNCTION("""COMPUTED_VALUE"""),"38")</f>
        <v>38</v>
      </c>
      <c r="G12" s="13" t="s">
        <v>8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IFERROR(__xludf.DUMMYFUNCTION("""COMPUTED_VALUE"""),"403")</f>
        <v>403</v>
      </c>
      <c r="C13" s="13" t="str">
        <f ca="1">IFERROR(__xludf.DUMMYFUNCTION("""COMPUTED_VALUE"""),"高一勇")</f>
        <v>高一勇</v>
      </c>
      <c r="D13" s="13" t="str">
        <f ca="1">IFERROR(__xludf.DUMMYFUNCTION("""COMPUTED_VALUE"""),"311136")</f>
        <v>311136</v>
      </c>
      <c r="E13" s="13" t="s">
        <v>117</v>
      </c>
      <c r="F13" s="13" t="str">
        <f ca="1">IFERROR(__xludf.DUMMYFUNCTION("""COMPUTED_VALUE"""),"18")</f>
        <v>18</v>
      </c>
      <c r="G13" s="13" t="s">
        <v>8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IFERROR(__xludf.DUMMYFUNCTION("""COMPUTED_VALUE"""),"404")</f>
        <v>404</v>
      </c>
      <c r="C14" s="13" t="str">
        <f ca="1">IFERROR(__xludf.DUMMYFUNCTION("""COMPUTED_VALUE"""),"高一節")</f>
        <v>高一節</v>
      </c>
      <c r="D14" s="13" t="str">
        <f ca="1">IFERROR(__xludf.DUMMYFUNCTION("""COMPUTED_VALUE"""),"311147")</f>
        <v>311147</v>
      </c>
      <c r="E14" s="13" t="s">
        <v>264</v>
      </c>
      <c r="F14" s="13" t="str">
        <f ca="1">IFERROR(__xludf.DUMMYFUNCTION("""COMPUTED_VALUE"""),"10")</f>
        <v>10</v>
      </c>
      <c r="G14" s="13" t="s">
        <v>8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IFERROR(__xludf.DUMMYFUNCTION("""COMPUTED_VALUE"""),"404")</f>
        <v>404</v>
      </c>
      <c r="C15" s="13" t="str">
        <f ca="1">IFERROR(__xludf.DUMMYFUNCTION("""COMPUTED_VALUE"""),"高一節")</f>
        <v>高一節</v>
      </c>
      <c r="D15" s="13" t="str">
        <f ca="1">IFERROR(__xludf.DUMMYFUNCTION("""COMPUTED_VALUE"""),"311155")</f>
        <v>311155</v>
      </c>
      <c r="E15" s="13" t="s">
        <v>154</v>
      </c>
      <c r="F15" s="13" t="str">
        <f ca="1">IFERROR(__xludf.DUMMYFUNCTION("""COMPUTED_VALUE"""),"17")</f>
        <v>17</v>
      </c>
      <c r="G15" s="13" t="s">
        <v>8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IFERROR(__xludf.DUMMYFUNCTION("""COMPUTED_VALUE"""),"404")</f>
        <v>404</v>
      </c>
      <c r="C16" s="13" t="str">
        <f ca="1">IFERROR(__xludf.DUMMYFUNCTION("""COMPUTED_VALUE"""),"高一節")</f>
        <v>高一節</v>
      </c>
      <c r="D16" s="13" t="str">
        <f ca="1">IFERROR(__xludf.DUMMYFUNCTION("""COMPUTED_VALUE"""),"311162")</f>
        <v>311162</v>
      </c>
      <c r="E16" s="13" t="s">
        <v>157</v>
      </c>
      <c r="F16" s="13" t="str">
        <f ca="1">IFERROR(__xludf.DUMMYFUNCTION("""COMPUTED_VALUE"""),"24")</f>
        <v>24</v>
      </c>
      <c r="G16" s="13" t="s">
        <v>8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IFERROR(__xludf.DUMMYFUNCTION("""COMPUTED_VALUE"""),"404")</f>
        <v>404</v>
      </c>
      <c r="C17" s="13" t="str">
        <f ca="1">IFERROR(__xludf.DUMMYFUNCTION("""COMPUTED_VALUE"""),"高一節")</f>
        <v>高一節</v>
      </c>
      <c r="D17" s="13" t="str">
        <f ca="1">IFERROR(__xludf.DUMMYFUNCTION("""COMPUTED_VALUE"""),"311167")</f>
        <v>311167</v>
      </c>
      <c r="E17" s="13" t="s">
        <v>160</v>
      </c>
      <c r="F17" s="13" t="str">
        <f ca="1">IFERROR(__xludf.DUMMYFUNCTION("""COMPUTED_VALUE"""),"29")</f>
        <v>29</v>
      </c>
      <c r="G17" s="13" t="s">
        <v>8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IFERROR(__xludf.DUMMYFUNCTION("""COMPUTED_VALUE"""),"404")</f>
        <v>404</v>
      </c>
      <c r="C18" s="13" t="str">
        <f ca="1">IFERROR(__xludf.DUMMYFUNCTION("""COMPUTED_VALUE"""),"高一節")</f>
        <v>高一節</v>
      </c>
      <c r="D18" s="13" t="str">
        <f ca="1">IFERROR(__xludf.DUMMYFUNCTION("""COMPUTED_VALUE"""),"311171")</f>
        <v>311171</v>
      </c>
      <c r="E18" s="13" t="s">
        <v>162</v>
      </c>
      <c r="F18" s="13" t="str">
        <f ca="1">IFERROR(__xludf.DUMMYFUNCTION("""COMPUTED_VALUE"""),"33")</f>
        <v>33</v>
      </c>
      <c r="G18" s="13" t="s">
        <v>8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IFERROR(__xludf.DUMMYFUNCTION("""COMPUTED_VALUE"""),"404")</f>
        <v>404</v>
      </c>
      <c r="C19" s="13" t="str">
        <f ca="1">IFERROR(__xludf.DUMMYFUNCTION("""COMPUTED_VALUE"""),"高一節")</f>
        <v>高一節</v>
      </c>
      <c r="D19" s="13" t="str">
        <f ca="1">IFERROR(__xludf.DUMMYFUNCTION("""COMPUTED_VALUE"""),"311176")</f>
        <v>311176</v>
      </c>
      <c r="E19" s="13" t="s">
        <v>163</v>
      </c>
      <c r="F19" s="13" t="str">
        <f ca="1">IFERROR(__xludf.DUMMYFUNCTION("""COMPUTED_VALUE"""),"38")</f>
        <v>38</v>
      </c>
      <c r="G19" s="13" t="s">
        <v>8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IFERROR(__xludf.DUMMYFUNCTION("""COMPUTED_VALUE"""),"405")</f>
        <v>405</v>
      </c>
      <c r="C20" s="13" t="str">
        <f ca="1">IFERROR(__xludf.DUMMYFUNCTION("""COMPUTED_VALUE"""),"高一信")</f>
        <v>高一信</v>
      </c>
      <c r="D20" s="13" t="str">
        <f ca="1">IFERROR(__xludf.DUMMYFUNCTION("""COMPUTED_VALUE"""),"311195")</f>
        <v>311195</v>
      </c>
      <c r="E20" s="13" t="s">
        <v>265</v>
      </c>
      <c r="F20" s="13" t="str">
        <f ca="1">IFERROR(__xludf.DUMMYFUNCTION("""COMPUTED_VALUE"""),"15")</f>
        <v>15</v>
      </c>
      <c r="G20" s="13" t="s">
        <v>8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IFERROR(__xludf.DUMMYFUNCTION("""COMPUTED_VALUE"""),"405")</f>
        <v>405</v>
      </c>
      <c r="C21" s="13" t="str">
        <f ca="1">IFERROR(__xludf.DUMMYFUNCTION("""COMPUTED_VALUE"""),"高一信")</f>
        <v>高一信</v>
      </c>
      <c r="D21" s="13" t="str">
        <f ca="1">IFERROR(__xludf.DUMMYFUNCTION("""COMPUTED_VALUE"""),"311205")</f>
        <v>311205</v>
      </c>
      <c r="E21" s="13" t="s">
        <v>266</v>
      </c>
      <c r="F21" s="13" t="str">
        <f ca="1">IFERROR(__xludf.DUMMYFUNCTION("""COMPUTED_VALUE"""),"25")</f>
        <v>25</v>
      </c>
      <c r="G21" s="13" t="s">
        <v>8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IFERROR(__xludf.DUMMYFUNCTION("""COMPUTED_VALUE"""),"405")</f>
        <v>405</v>
      </c>
      <c r="C22" s="13" t="str">
        <f ca="1">IFERROR(__xludf.DUMMYFUNCTION("""COMPUTED_VALUE"""),"高一信")</f>
        <v>高一信</v>
      </c>
      <c r="D22" s="13" t="str">
        <f ca="1">IFERROR(__xludf.DUMMYFUNCTION("""COMPUTED_VALUE"""),"311208")</f>
        <v>311208</v>
      </c>
      <c r="E22" s="13" t="s">
        <v>267</v>
      </c>
      <c r="F22" s="13" t="str">
        <f ca="1">IFERROR(__xludf.DUMMYFUNCTION("""COMPUTED_VALUE"""),"28")</f>
        <v>28</v>
      </c>
      <c r="G22" s="13" t="s">
        <v>8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IFERROR(__xludf.DUMMYFUNCTION("""COMPUTED_VALUE"""),"405")</f>
        <v>405</v>
      </c>
      <c r="C23" s="13" t="str">
        <f ca="1">IFERROR(__xludf.DUMMYFUNCTION("""COMPUTED_VALUE"""),"高一信")</f>
        <v>高一信</v>
      </c>
      <c r="D23" s="13" t="str">
        <f ca="1">IFERROR(__xludf.DUMMYFUNCTION("""COMPUTED_VALUE"""),"311212")</f>
        <v>311212</v>
      </c>
      <c r="E23" s="13" t="s">
        <v>214</v>
      </c>
      <c r="F23" s="13" t="str">
        <f ca="1">IFERROR(__xludf.DUMMYFUNCTION("""COMPUTED_VALUE"""),"32")</f>
        <v>32</v>
      </c>
      <c r="G23" s="13" t="s">
        <v>8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IFERROR(__xludf.DUMMYFUNCTION("""COMPUTED_VALUE"""),"405")</f>
        <v>405</v>
      </c>
      <c r="C24" s="13" t="str">
        <f ca="1">IFERROR(__xludf.DUMMYFUNCTION("""COMPUTED_VALUE"""),"高一信")</f>
        <v>高一信</v>
      </c>
      <c r="D24" s="13" t="str">
        <f ca="1">IFERROR(__xludf.DUMMYFUNCTION("""COMPUTED_VALUE"""),"311213")</f>
        <v>311213</v>
      </c>
      <c r="E24" s="13" t="s">
        <v>170</v>
      </c>
      <c r="F24" s="13" t="str">
        <f ca="1">IFERROR(__xludf.DUMMYFUNCTION("""COMPUTED_VALUE"""),"33")</f>
        <v>33</v>
      </c>
      <c r="G24" s="13" t="s">
        <v>8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IFERROR(__xludf.DUMMYFUNCTION("""COMPUTED_VALUE"""),"405")</f>
        <v>405</v>
      </c>
      <c r="C25" s="13" t="str">
        <f ca="1">IFERROR(__xludf.DUMMYFUNCTION("""COMPUTED_VALUE"""),"高一信")</f>
        <v>高一信</v>
      </c>
      <c r="D25" s="13" t="str">
        <f ca="1">IFERROR(__xludf.DUMMYFUNCTION("""COMPUTED_VALUE"""),"311225")</f>
        <v>311225</v>
      </c>
      <c r="E25" s="13" t="s">
        <v>268</v>
      </c>
      <c r="F25" s="13" t="str">
        <f ca="1">IFERROR(__xludf.DUMMYFUNCTION("""COMPUTED_VALUE"""),"31")</f>
        <v>31</v>
      </c>
      <c r="G25" s="13" t="s">
        <v>8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IFERROR(__xludf.DUMMYFUNCTION("""COMPUTED_VALUE"""),"406")</f>
        <v>406</v>
      </c>
      <c r="C26" s="13" t="str">
        <f ca="1">IFERROR(__xludf.DUMMYFUNCTION("""COMPUTED_VALUE"""),"高一望")</f>
        <v>高一望</v>
      </c>
      <c r="D26" s="13" t="str">
        <f ca="1">IFERROR(__xludf.DUMMYFUNCTION("""COMPUTED_VALUE"""),"311247")</f>
        <v>311247</v>
      </c>
      <c r="E26" s="13" t="s">
        <v>186</v>
      </c>
      <c r="F26" s="13" t="str">
        <f ca="1">IFERROR(__xludf.DUMMYFUNCTION("""COMPUTED_VALUE"""),"22")</f>
        <v>22</v>
      </c>
      <c r="G26" s="13" t="s">
        <v>8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IFERROR(__xludf.DUMMYFUNCTION("""COMPUTED_VALUE"""),"406")</f>
        <v>406</v>
      </c>
      <c r="C27" s="13" t="str">
        <f ca="1">IFERROR(__xludf.DUMMYFUNCTION("""COMPUTED_VALUE"""),"高一望")</f>
        <v>高一望</v>
      </c>
      <c r="D27" s="13" t="str">
        <f ca="1">IFERROR(__xludf.DUMMYFUNCTION("""COMPUTED_VALUE"""),"311248")</f>
        <v>311248</v>
      </c>
      <c r="E27" s="13" t="s">
        <v>187</v>
      </c>
      <c r="F27" s="13" t="str">
        <f ca="1">IFERROR(__xludf.DUMMYFUNCTION("""COMPUTED_VALUE"""),"23")</f>
        <v>23</v>
      </c>
      <c r="G27" s="13" t="s">
        <v>8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IFERROR(__xludf.DUMMYFUNCTION("""COMPUTED_VALUE"""),"406")</f>
        <v>406</v>
      </c>
      <c r="C28" s="13" t="str">
        <f ca="1">IFERROR(__xludf.DUMMYFUNCTION("""COMPUTED_VALUE"""),"高一望")</f>
        <v>高一望</v>
      </c>
      <c r="D28" s="13" t="str">
        <f ca="1">IFERROR(__xludf.DUMMYFUNCTION("""COMPUTED_VALUE"""),"311249")</f>
        <v>311249</v>
      </c>
      <c r="E28" s="13" t="s">
        <v>188</v>
      </c>
      <c r="F28" s="13" t="str">
        <f ca="1">IFERROR(__xludf.DUMMYFUNCTION("""COMPUTED_VALUE"""),"24")</f>
        <v>24</v>
      </c>
      <c r="G28" s="13" t="s">
        <v>8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IFERROR(__xludf.DUMMYFUNCTION("""COMPUTED_VALUE"""),"406")</f>
        <v>406</v>
      </c>
      <c r="C29" s="13" t="str">
        <f ca="1">IFERROR(__xludf.DUMMYFUNCTION("""COMPUTED_VALUE"""),"高一望")</f>
        <v>高一望</v>
      </c>
      <c r="D29" s="13" t="str">
        <f ca="1">IFERROR(__xludf.DUMMYFUNCTION("""COMPUTED_VALUE"""),"311255")</f>
        <v>311255</v>
      </c>
      <c r="E29" s="13" t="s">
        <v>269</v>
      </c>
      <c r="F29" s="13" t="str">
        <f ca="1">IFERROR(__xludf.DUMMYFUNCTION("""COMPUTED_VALUE"""),"30")</f>
        <v>30</v>
      </c>
      <c r="G29" s="13" t="s">
        <v>8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13" t="str">
        <f ca="1">IFERROR(__xludf.DUMMYFUNCTION("""COMPUTED_VALUE"""),"406")</f>
        <v>406</v>
      </c>
      <c r="C30" s="13" t="str">
        <f ca="1">IFERROR(__xludf.DUMMYFUNCTION("""COMPUTED_VALUE"""),"高一望")</f>
        <v>高一望</v>
      </c>
      <c r="D30" s="13" t="str">
        <f ca="1">IFERROR(__xludf.DUMMYFUNCTION("""COMPUTED_VALUE"""),"311259")</f>
        <v>311259</v>
      </c>
      <c r="E30" s="13" t="s">
        <v>192</v>
      </c>
      <c r="F30" s="13" t="str">
        <f ca="1">IFERROR(__xludf.DUMMYFUNCTION("""COMPUTED_VALUE"""),"34")</f>
        <v>34</v>
      </c>
      <c r="G30" s="13" t="s">
        <v>8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13" t="str">
        <f ca="1">IFERROR(__xludf.DUMMYFUNCTION("""COMPUTED_VALUE"""),"406")</f>
        <v>406</v>
      </c>
      <c r="C31" s="13" t="str">
        <f ca="1">IFERROR(__xludf.DUMMYFUNCTION("""COMPUTED_VALUE"""),"高一望")</f>
        <v>高一望</v>
      </c>
      <c r="D31" s="13" t="str">
        <f ca="1">IFERROR(__xludf.DUMMYFUNCTION("""COMPUTED_VALUE"""),"311264")</f>
        <v>311264</v>
      </c>
      <c r="E31" s="13" t="s">
        <v>195</v>
      </c>
      <c r="F31" s="13" t="str">
        <f ca="1">IFERROR(__xludf.DUMMYFUNCTION("""COMPUTED_VALUE"""),"39")</f>
        <v>39</v>
      </c>
      <c r="G31" s="13" t="s">
        <v>8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13" t="str">
        <f ca="1">IFERROR(__xludf.DUMMYFUNCTION("""COMPUTED_VALUE"""),"406")</f>
        <v>406</v>
      </c>
      <c r="C32" s="13" t="str">
        <f ca="1">IFERROR(__xludf.DUMMYFUNCTION("""COMPUTED_VALUE"""),"高一望")</f>
        <v>高一望</v>
      </c>
      <c r="D32" s="13" t="str">
        <f ca="1">IFERROR(__xludf.DUMMYFUNCTION("""COMPUTED_VALUE"""),"311267")</f>
        <v>311267</v>
      </c>
      <c r="E32" s="13" t="s">
        <v>197</v>
      </c>
      <c r="F32" s="13" t="str">
        <f ca="1">IFERROR(__xludf.DUMMYFUNCTION("""COMPUTED_VALUE"""),"31")</f>
        <v>31</v>
      </c>
      <c r="G32" s="13" t="s">
        <v>8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13" t="str">
        <f ca="1">IFERROR(__xludf.DUMMYFUNCTION("""COMPUTED_VALUE"""),"406")</f>
        <v>406</v>
      </c>
      <c r="C33" s="13" t="str">
        <f ca="1">IFERROR(__xludf.DUMMYFUNCTION("""COMPUTED_VALUE"""),"高一望")</f>
        <v>高一望</v>
      </c>
      <c r="D33" s="13" t="str">
        <f ca="1">IFERROR(__xludf.DUMMYFUNCTION("""COMPUTED_VALUE"""),"311269")</f>
        <v>311269</v>
      </c>
      <c r="E33" s="13" t="s">
        <v>198</v>
      </c>
      <c r="F33" s="13" t="str">
        <f ca="1">IFERROR(__xludf.DUMMYFUNCTION("""COMPUTED_VALUE"""),"19")</f>
        <v>19</v>
      </c>
      <c r="G33" s="13" t="s">
        <v>8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13" t="str">
        <f ca="1">IFERROR(__xludf.DUMMYFUNCTION("""COMPUTED_VALUE"""),"407")</f>
        <v>407</v>
      </c>
      <c r="C34" s="13" t="str">
        <f ca="1">IFERROR(__xludf.DUMMYFUNCTION("""COMPUTED_VALUE"""),"高一愛")</f>
        <v>高一愛</v>
      </c>
      <c r="D34" s="13" t="str">
        <f ca="1">IFERROR(__xludf.DUMMYFUNCTION("""COMPUTED_VALUE"""),"311278")</f>
        <v>311278</v>
      </c>
      <c r="E34" s="13" t="s">
        <v>270</v>
      </c>
      <c r="F34" s="13" t="str">
        <f ca="1">IFERROR(__xludf.DUMMYFUNCTION("""COMPUTED_VALUE"""),"09")</f>
        <v>09</v>
      </c>
      <c r="G34" s="13" t="s">
        <v>8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13" t="str">
        <f ca="1">IFERROR(__xludf.DUMMYFUNCTION("""COMPUTED_VALUE"""),"407")</f>
        <v>407</v>
      </c>
      <c r="C35" s="13" t="str">
        <f ca="1">IFERROR(__xludf.DUMMYFUNCTION("""COMPUTED_VALUE"""),"高一愛")</f>
        <v>高一愛</v>
      </c>
      <c r="D35" s="13" t="str">
        <f ca="1">IFERROR(__xludf.DUMMYFUNCTION("""COMPUTED_VALUE"""),"311279")</f>
        <v>311279</v>
      </c>
      <c r="E35" s="13" t="s">
        <v>220</v>
      </c>
      <c r="F35" s="13" t="str">
        <f ca="1">IFERROR(__xludf.DUMMYFUNCTION("""COMPUTED_VALUE"""),"10")</f>
        <v>10</v>
      </c>
      <c r="G35" s="13" t="s">
        <v>8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13" t="str">
        <f ca="1">IFERROR(__xludf.DUMMYFUNCTION("""COMPUTED_VALUE"""),"407")</f>
        <v>407</v>
      </c>
      <c r="C36" s="13" t="str">
        <f ca="1">IFERROR(__xludf.DUMMYFUNCTION("""COMPUTED_VALUE"""),"高一愛")</f>
        <v>高一愛</v>
      </c>
      <c r="D36" s="13" t="str">
        <f ca="1">IFERROR(__xludf.DUMMYFUNCTION("""COMPUTED_VALUE"""),"311282")</f>
        <v>311282</v>
      </c>
      <c r="E36" s="13" t="s">
        <v>245</v>
      </c>
      <c r="F36" s="13" t="str">
        <f ca="1">IFERROR(__xludf.DUMMYFUNCTION("""COMPUTED_VALUE"""),"13")</f>
        <v>13</v>
      </c>
      <c r="G36" s="13" t="s">
        <v>8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/>
      <c r="B37" s="13"/>
      <c r="C37" s="13"/>
      <c r="D37" s="13"/>
      <c r="E37" s="13"/>
      <c r="F37" s="13"/>
      <c r="G37" s="13"/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/>
      <c r="B38" s="13"/>
      <c r="C38" s="13"/>
      <c r="D38" s="13"/>
      <c r="E38" s="13"/>
      <c r="F38" s="13"/>
      <c r="G38" s="13"/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/>
      <c r="B39" s="13"/>
      <c r="C39" s="13"/>
      <c r="D39" s="13"/>
      <c r="E39" s="13"/>
      <c r="F39" s="13"/>
      <c r="G39" s="13"/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/>
      <c r="B40" s="13"/>
      <c r="C40" s="13"/>
      <c r="D40" s="13"/>
      <c r="E40" s="13"/>
      <c r="F40" s="13"/>
      <c r="G40" s="13"/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/>
      <c r="B41" s="13"/>
      <c r="C41" s="13"/>
      <c r="D41" s="13"/>
      <c r="E41" s="13"/>
      <c r="F41" s="13"/>
      <c r="G41" s="13"/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/>
      <c r="B42" s="13"/>
      <c r="C42" s="13"/>
      <c r="D42" s="13"/>
      <c r="E42" s="13"/>
      <c r="F42" s="13"/>
      <c r="G42" s="13"/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/>
      <c r="B43" s="13"/>
      <c r="C43" s="13"/>
      <c r="D43" s="13"/>
      <c r="E43" s="13"/>
      <c r="F43" s="13"/>
      <c r="G43" s="13"/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/>
      <c r="B44" s="13"/>
      <c r="C44" s="13"/>
      <c r="D44" s="13"/>
      <c r="E44" s="13"/>
      <c r="F44" s="13"/>
      <c r="G44" s="13"/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/>
      <c r="B45" s="13"/>
      <c r="C45" s="13"/>
      <c r="D45" s="13"/>
      <c r="E45" s="13"/>
      <c r="F45" s="13"/>
      <c r="G45" s="13"/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112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19" t="s">
        <v>9</v>
      </c>
      <c r="D2" s="18" t="s">
        <v>25</v>
      </c>
      <c r="E2" s="20" t="s">
        <v>58</v>
      </c>
      <c r="F2" s="18" t="s">
        <v>1</v>
      </c>
      <c r="G2" s="21">
        <f ca="1">A29</f>
        <v>25</v>
      </c>
      <c r="H2" s="29" t="s">
        <v>2</v>
      </c>
      <c r="I2" s="30"/>
      <c r="J2" s="29" t="s">
        <v>43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B,M,Z"",0)"),"402")</f>
        <v>402</v>
      </c>
      <c r="C5" s="13" t="str">
        <f ca="1">IFERROR(__xludf.DUMMYFUNCTION("""COMPUTED_VALUE"""),"高一義")</f>
        <v>高一義</v>
      </c>
      <c r="D5" s="13" t="str">
        <f ca="1">IFERROR(__xludf.DUMMYFUNCTION("""COMPUTED_VALUE"""),"311086")</f>
        <v>311086</v>
      </c>
      <c r="E5" s="13" t="s">
        <v>275</v>
      </c>
      <c r="F5" s="13" t="str">
        <f ca="1">IFERROR(__xludf.DUMMYFUNCTION("""COMPUTED_VALUE"""),"40")</f>
        <v>40</v>
      </c>
      <c r="G5" s="13" t="s">
        <v>9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29" ca="1" si="0">IF(B6&lt;&gt;"",A5+1,"")</f>
        <v>2</v>
      </c>
      <c r="B6" s="13" t="str">
        <f ca="1">IFERROR(__xludf.DUMMYFUNCTION("""COMPUTED_VALUE"""),"403")</f>
        <v>403</v>
      </c>
      <c r="C6" s="13" t="str">
        <f ca="1">IFERROR(__xludf.DUMMYFUNCTION("""COMPUTED_VALUE"""),"高一勇")</f>
        <v>高一勇</v>
      </c>
      <c r="D6" s="13" t="str">
        <f ca="1">IFERROR(__xludf.DUMMYFUNCTION("""COMPUTED_VALUE"""),"311095")</f>
        <v>311095</v>
      </c>
      <c r="E6" s="13" t="s">
        <v>131</v>
      </c>
      <c r="F6" s="13" t="str">
        <f ca="1">IFERROR(__xludf.DUMMYFUNCTION("""COMPUTED_VALUE"""),"03")</f>
        <v>03</v>
      </c>
      <c r="G6" s="13" t="s">
        <v>9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IFERROR(__xludf.DUMMYFUNCTION("""COMPUTED_VALUE"""),"403")</f>
        <v>403</v>
      </c>
      <c r="C7" s="13" t="str">
        <f ca="1">IFERROR(__xludf.DUMMYFUNCTION("""COMPUTED_VALUE"""),"高一勇")</f>
        <v>高一勇</v>
      </c>
      <c r="D7" s="13" t="str">
        <f ca="1">IFERROR(__xludf.DUMMYFUNCTION("""COMPUTED_VALUE"""),"311097")</f>
        <v>311097</v>
      </c>
      <c r="E7" s="13" t="s">
        <v>132</v>
      </c>
      <c r="F7" s="13" t="str">
        <f ca="1">IFERROR(__xludf.DUMMYFUNCTION("""COMPUTED_VALUE"""),"05")</f>
        <v>05</v>
      </c>
      <c r="G7" s="13" t="s">
        <v>9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IFERROR(__xludf.DUMMYFUNCTION("""COMPUTED_VALUE"""),"403")</f>
        <v>403</v>
      </c>
      <c r="C8" s="13" t="str">
        <f ca="1">IFERROR(__xludf.DUMMYFUNCTION("""COMPUTED_VALUE"""),"高一勇")</f>
        <v>高一勇</v>
      </c>
      <c r="D8" s="13" t="str">
        <f ca="1">IFERROR(__xludf.DUMMYFUNCTION("""COMPUTED_VALUE"""),"311102")</f>
        <v>311102</v>
      </c>
      <c r="E8" s="13" t="s">
        <v>207</v>
      </c>
      <c r="F8" s="13" t="str">
        <f ca="1">IFERROR(__xludf.DUMMYFUNCTION("""COMPUTED_VALUE"""),"10")</f>
        <v>10</v>
      </c>
      <c r="G8" s="13" t="s">
        <v>9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IFERROR(__xludf.DUMMYFUNCTION("""COMPUTED_VALUE"""),"403")</f>
        <v>403</v>
      </c>
      <c r="C9" s="13" t="str">
        <f ca="1">IFERROR(__xludf.DUMMYFUNCTION("""COMPUTED_VALUE"""),"高一勇")</f>
        <v>高一勇</v>
      </c>
      <c r="D9" s="13" t="str">
        <f ca="1">IFERROR(__xludf.DUMMYFUNCTION("""COMPUTED_VALUE"""),"311104")</f>
        <v>311104</v>
      </c>
      <c r="E9" s="13" t="s">
        <v>263</v>
      </c>
      <c r="F9" s="13" t="str">
        <f ca="1">IFERROR(__xludf.DUMMYFUNCTION("""COMPUTED_VALUE"""),"12")</f>
        <v>12</v>
      </c>
      <c r="G9" s="13" t="s">
        <v>9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IFERROR(__xludf.DUMMYFUNCTION("""COMPUTED_VALUE"""),"403")</f>
        <v>403</v>
      </c>
      <c r="C10" s="13" t="str">
        <f ca="1">IFERROR(__xludf.DUMMYFUNCTION("""COMPUTED_VALUE"""),"高一勇")</f>
        <v>高一勇</v>
      </c>
      <c r="D10" s="13" t="str">
        <f ca="1">IFERROR(__xludf.DUMMYFUNCTION("""COMPUTED_VALUE"""),"311107")</f>
        <v>311107</v>
      </c>
      <c r="E10" s="13" t="s">
        <v>276</v>
      </c>
      <c r="F10" s="13" t="str">
        <f ca="1">IFERROR(__xludf.DUMMYFUNCTION("""COMPUTED_VALUE"""),"15")</f>
        <v>15</v>
      </c>
      <c r="G10" s="13" t="s">
        <v>9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IFERROR(__xludf.DUMMYFUNCTION("""COMPUTED_VALUE"""),"403")</f>
        <v>403</v>
      </c>
      <c r="C11" s="13" t="str">
        <f ca="1">IFERROR(__xludf.DUMMYFUNCTION("""COMPUTED_VALUE"""),"高一勇")</f>
        <v>高一勇</v>
      </c>
      <c r="D11" s="13" t="str">
        <f ca="1">IFERROR(__xludf.DUMMYFUNCTION("""COMPUTED_VALUE"""),"311108")</f>
        <v>311108</v>
      </c>
      <c r="E11" s="13" t="s">
        <v>136</v>
      </c>
      <c r="F11" s="13" t="str">
        <f ca="1">IFERROR(__xludf.DUMMYFUNCTION("""COMPUTED_VALUE"""),"16")</f>
        <v>16</v>
      </c>
      <c r="G11" s="13" t="s">
        <v>9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IFERROR(__xludf.DUMMYFUNCTION("""COMPUTED_VALUE"""),"403")</f>
        <v>403</v>
      </c>
      <c r="C12" s="13" t="str">
        <f ca="1">IFERROR(__xludf.DUMMYFUNCTION("""COMPUTED_VALUE"""),"高一勇")</f>
        <v>高一勇</v>
      </c>
      <c r="D12" s="13" t="str">
        <f ca="1">IFERROR(__xludf.DUMMYFUNCTION("""COMPUTED_VALUE"""),"311109")</f>
        <v>311109</v>
      </c>
      <c r="E12" s="13" t="s">
        <v>137</v>
      </c>
      <c r="F12" s="13" t="str">
        <f ca="1">IFERROR(__xludf.DUMMYFUNCTION("""COMPUTED_VALUE"""),"17")</f>
        <v>17</v>
      </c>
      <c r="G12" s="13" t="s">
        <v>9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IFERROR(__xludf.DUMMYFUNCTION("""COMPUTED_VALUE"""),"403")</f>
        <v>403</v>
      </c>
      <c r="C13" s="13" t="str">
        <f ca="1">IFERROR(__xludf.DUMMYFUNCTION("""COMPUTED_VALUE"""),"高一勇")</f>
        <v>高一勇</v>
      </c>
      <c r="D13" s="13" t="str">
        <f ca="1">IFERROR(__xludf.DUMMYFUNCTION("""COMPUTED_VALUE"""),"311112")</f>
        <v>311112</v>
      </c>
      <c r="E13" s="13" t="s">
        <v>139</v>
      </c>
      <c r="F13" s="13" t="str">
        <f ca="1">IFERROR(__xludf.DUMMYFUNCTION("""COMPUTED_VALUE"""),"20")</f>
        <v>20</v>
      </c>
      <c r="G13" s="13" t="s">
        <v>9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IFERROR(__xludf.DUMMYFUNCTION("""COMPUTED_VALUE"""),"403")</f>
        <v>403</v>
      </c>
      <c r="C14" s="13" t="str">
        <f ca="1">IFERROR(__xludf.DUMMYFUNCTION("""COMPUTED_VALUE"""),"高一勇")</f>
        <v>高一勇</v>
      </c>
      <c r="D14" s="13" t="str">
        <f ca="1">IFERROR(__xludf.DUMMYFUNCTION("""COMPUTED_VALUE"""),"311115")</f>
        <v>311115</v>
      </c>
      <c r="E14" s="13" t="s">
        <v>140</v>
      </c>
      <c r="F14" s="13" t="str">
        <f ca="1">IFERROR(__xludf.DUMMYFUNCTION("""COMPUTED_VALUE"""),"23")</f>
        <v>23</v>
      </c>
      <c r="G14" s="13" t="s">
        <v>9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IFERROR(__xludf.DUMMYFUNCTION("""COMPUTED_VALUE"""),"403")</f>
        <v>403</v>
      </c>
      <c r="C15" s="13" t="str">
        <f ca="1">IFERROR(__xludf.DUMMYFUNCTION("""COMPUTED_VALUE"""),"高一勇")</f>
        <v>高一勇</v>
      </c>
      <c r="D15" s="13" t="str">
        <f ca="1">IFERROR(__xludf.DUMMYFUNCTION("""COMPUTED_VALUE"""),"311130")</f>
        <v>311130</v>
      </c>
      <c r="E15" s="13" t="s">
        <v>144</v>
      </c>
      <c r="F15" s="13" t="str">
        <f ca="1">IFERROR(__xludf.DUMMYFUNCTION("""COMPUTED_VALUE"""),"38")</f>
        <v>38</v>
      </c>
      <c r="G15" s="13" t="s">
        <v>9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IFERROR(__xludf.DUMMYFUNCTION("""COMPUTED_VALUE"""),"403")</f>
        <v>403</v>
      </c>
      <c r="C16" s="13" t="str">
        <f ca="1">IFERROR(__xludf.DUMMYFUNCTION("""COMPUTED_VALUE"""),"高一勇")</f>
        <v>高一勇</v>
      </c>
      <c r="D16" s="13" t="str">
        <f ca="1">IFERROR(__xludf.DUMMYFUNCTION("""COMPUTED_VALUE"""),"311136")</f>
        <v>311136</v>
      </c>
      <c r="E16" s="13" t="s">
        <v>117</v>
      </c>
      <c r="F16" s="13" t="str">
        <f ca="1">IFERROR(__xludf.DUMMYFUNCTION("""COMPUTED_VALUE"""),"18")</f>
        <v>18</v>
      </c>
      <c r="G16" s="13" t="s">
        <v>9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IFERROR(__xludf.DUMMYFUNCTION("""COMPUTED_VALUE"""),"404")</f>
        <v>404</v>
      </c>
      <c r="C17" s="13" t="str">
        <f ca="1">IFERROR(__xludf.DUMMYFUNCTION("""COMPUTED_VALUE"""),"高一節")</f>
        <v>高一節</v>
      </c>
      <c r="D17" s="13" t="str">
        <f ca="1">IFERROR(__xludf.DUMMYFUNCTION("""COMPUTED_VALUE"""),"311139")</f>
        <v>311139</v>
      </c>
      <c r="E17" s="13" t="s">
        <v>147</v>
      </c>
      <c r="F17" s="13" t="str">
        <f ca="1">IFERROR(__xludf.DUMMYFUNCTION("""COMPUTED_VALUE"""),"02")</f>
        <v>02</v>
      </c>
      <c r="G17" s="13" t="s">
        <v>9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IFERROR(__xludf.DUMMYFUNCTION("""COMPUTED_VALUE"""),"404")</f>
        <v>404</v>
      </c>
      <c r="C18" s="13" t="str">
        <f ca="1">IFERROR(__xludf.DUMMYFUNCTION("""COMPUTED_VALUE"""),"高一節")</f>
        <v>高一節</v>
      </c>
      <c r="D18" s="13" t="str">
        <f ca="1">IFERROR(__xludf.DUMMYFUNCTION("""COMPUTED_VALUE"""),"311140")</f>
        <v>311140</v>
      </c>
      <c r="E18" s="13" t="s">
        <v>148</v>
      </c>
      <c r="F18" s="13" t="str">
        <f ca="1">IFERROR(__xludf.DUMMYFUNCTION("""COMPUTED_VALUE"""),"03")</f>
        <v>03</v>
      </c>
      <c r="G18" s="13" t="s">
        <v>9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IFERROR(__xludf.DUMMYFUNCTION("""COMPUTED_VALUE"""),"404")</f>
        <v>404</v>
      </c>
      <c r="C19" s="13" t="str">
        <f ca="1">IFERROR(__xludf.DUMMYFUNCTION("""COMPUTED_VALUE"""),"高一節")</f>
        <v>高一節</v>
      </c>
      <c r="D19" s="13" t="str">
        <f ca="1">IFERROR(__xludf.DUMMYFUNCTION("""COMPUTED_VALUE"""),"311142")</f>
        <v>311142</v>
      </c>
      <c r="E19" s="13" t="s">
        <v>149</v>
      </c>
      <c r="F19" s="13" t="str">
        <f ca="1">IFERROR(__xludf.DUMMYFUNCTION("""COMPUTED_VALUE"""),"05")</f>
        <v>05</v>
      </c>
      <c r="G19" s="13" t="s">
        <v>9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IFERROR(__xludf.DUMMYFUNCTION("""COMPUTED_VALUE"""),"404")</f>
        <v>404</v>
      </c>
      <c r="C20" s="13" t="str">
        <f ca="1">IFERROR(__xludf.DUMMYFUNCTION("""COMPUTED_VALUE"""),"高一節")</f>
        <v>高一節</v>
      </c>
      <c r="D20" s="13" t="str">
        <f ca="1">IFERROR(__xludf.DUMMYFUNCTION("""COMPUTED_VALUE"""),"311144")</f>
        <v>311144</v>
      </c>
      <c r="E20" s="13" t="s">
        <v>151</v>
      </c>
      <c r="F20" s="13" t="str">
        <f ca="1">IFERROR(__xludf.DUMMYFUNCTION("""COMPUTED_VALUE"""),"07")</f>
        <v>07</v>
      </c>
      <c r="G20" s="13" t="s">
        <v>9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IFERROR(__xludf.DUMMYFUNCTION("""COMPUTED_VALUE"""),"404")</f>
        <v>404</v>
      </c>
      <c r="C21" s="13" t="str">
        <f ca="1">IFERROR(__xludf.DUMMYFUNCTION("""COMPUTED_VALUE"""),"高一節")</f>
        <v>高一節</v>
      </c>
      <c r="D21" s="13" t="str">
        <f ca="1">IFERROR(__xludf.DUMMYFUNCTION("""COMPUTED_VALUE"""),"311151")</f>
        <v>311151</v>
      </c>
      <c r="E21" s="13" t="s">
        <v>277</v>
      </c>
      <c r="F21" s="13" t="str">
        <f ca="1">IFERROR(__xludf.DUMMYFUNCTION("""COMPUTED_VALUE"""),"13")</f>
        <v>13</v>
      </c>
      <c r="G21" s="13" t="s">
        <v>9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IFERROR(__xludf.DUMMYFUNCTION("""COMPUTED_VALUE"""),"404")</f>
        <v>404</v>
      </c>
      <c r="C22" s="13" t="str">
        <f ca="1">IFERROR(__xludf.DUMMYFUNCTION("""COMPUTED_VALUE"""),"高一節")</f>
        <v>高一節</v>
      </c>
      <c r="D22" s="13" t="str">
        <f ca="1">IFERROR(__xludf.DUMMYFUNCTION("""COMPUTED_VALUE"""),"311155")</f>
        <v>311155</v>
      </c>
      <c r="E22" s="13" t="s">
        <v>154</v>
      </c>
      <c r="F22" s="13" t="str">
        <f ca="1">IFERROR(__xludf.DUMMYFUNCTION("""COMPUTED_VALUE"""),"17")</f>
        <v>17</v>
      </c>
      <c r="G22" s="13" t="s">
        <v>9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IFERROR(__xludf.DUMMYFUNCTION("""COMPUTED_VALUE"""),"404")</f>
        <v>404</v>
      </c>
      <c r="C23" s="13" t="str">
        <f ca="1">IFERROR(__xludf.DUMMYFUNCTION("""COMPUTED_VALUE"""),"高一節")</f>
        <v>高一節</v>
      </c>
      <c r="D23" s="13" t="str">
        <f ca="1">IFERROR(__xludf.DUMMYFUNCTION("""COMPUTED_VALUE"""),"311156")</f>
        <v>311156</v>
      </c>
      <c r="E23" s="13" t="s">
        <v>155</v>
      </c>
      <c r="F23" s="13" t="str">
        <f ca="1">IFERROR(__xludf.DUMMYFUNCTION("""COMPUTED_VALUE"""),"18")</f>
        <v>18</v>
      </c>
      <c r="G23" s="13" t="s">
        <v>9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IFERROR(__xludf.DUMMYFUNCTION("""COMPUTED_VALUE"""),"404")</f>
        <v>404</v>
      </c>
      <c r="C24" s="13" t="str">
        <f ca="1">IFERROR(__xludf.DUMMYFUNCTION("""COMPUTED_VALUE"""),"高一節")</f>
        <v>高一節</v>
      </c>
      <c r="D24" s="13" t="str">
        <f ca="1">IFERROR(__xludf.DUMMYFUNCTION("""COMPUTED_VALUE"""),"311165")</f>
        <v>311165</v>
      </c>
      <c r="E24" s="13" t="s">
        <v>159</v>
      </c>
      <c r="F24" s="13" t="str">
        <f ca="1">IFERROR(__xludf.DUMMYFUNCTION("""COMPUTED_VALUE"""),"27")</f>
        <v>27</v>
      </c>
      <c r="G24" s="13" t="s">
        <v>9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IFERROR(__xludf.DUMMYFUNCTION("""COMPUTED_VALUE"""),"404")</f>
        <v>404</v>
      </c>
      <c r="C25" s="13" t="str">
        <f ca="1">IFERROR(__xludf.DUMMYFUNCTION("""COMPUTED_VALUE"""),"高一節")</f>
        <v>高一節</v>
      </c>
      <c r="D25" s="13" t="str">
        <f ca="1">IFERROR(__xludf.DUMMYFUNCTION("""COMPUTED_VALUE"""),"311167")</f>
        <v>311167</v>
      </c>
      <c r="E25" s="13" t="s">
        <v>160</v>
      </c>
      <c r="F25" s="13" t="str">
        <f ca="1">IFERROR(__xludf.DUMMYFUNCTION("""COMPUTED_VALUE"""),"29")</f>
        <v>29</v>
      </c>
      <c r="G25" s="13" t="s">
        <v>9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IFERROR(__xludf.DUMMYFUNCTION("""COMPUTED_VALUE"""),"404")</f>
        <v>404</v>
      </c>
      <c r="C26" s="13" t="str">
        <f ca="1">IFERROR(__xludf.DUMMYFUNCTION("""COMPUTED_VALUE"""),"高一節")</f>
        <v>高一節</v>
      </c>
      <c r="D26" s="13" t="str">
        <f ca="1">IFERROR(__xludf.DUMMYFUNCTION("""COMPUTED_VALUE"""),"311171")</f>
        <v>311171</v>
      </c>
      <c r="E26" s="13" t="s">
        <v>162</v>
      </c>
      <c r="F26" s="13" t="str">
        <f ca="1">IFERROR(__xludf.DUMMYFUNCTION("""COMPUTED_VALUE"""),"33")</f>
        <v>33</v>
      </c>
      <c r="G26" s="13" t="s">
        <v>9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IFERROR(__xludf.DUMMYFUNCTION("""COMPUTED_VALUE"""),"406")</f>
        <v>406</v>
      </c>
      <c r="C27" s="13" t="str">
        <f ca="1">IFERROR(__xludf.DUMMYFUNCTION("""COMPUTED_VALUE"""),"高一望")</f>
        <v>高一望</v>
      </c>
      <c r="D27" s="13" t="str">
        <f ca="1">IFERROR(__xludf.DUMMYFUNCTION("""COMPUTED_VALUE"""),"311227")</f>
        <v>311227</v>
      </c>
      <c r="E27" s="13" t="s">
        <v>174</v>
      </c>
      <c r="F27" s="13" t="str">
        <f ca="1">IFERROR(__xludf.DUMMYFUNCTION("""COMPUTED_VALUE"""),"02")</f>
        <v>02</v>
      </c>
      <c r="G27" s="13" t="s">
        <v>9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IFERROR(__xludf.DUMMYFUNCTION("""COMPUTED_VALUE"""),"406")</f>
        <v>406</v>
      </c>
      <c r="C28" s="13" t="str">
        <f ca="1">IFERROR(__xludf.DUMMYFUNCTION("""COMPUTED_VALUE"""),"高一望")</f>
        <v>高一望</v>
      </c>
      <c r="D28" s="13" t="str">
        <f ca="1">IFERROR(__xludf.DUMMYFUNCTION("""COMPUTED_VALUE"""),"311228")</f>
        <v>311228</v>
      </c>
      <c r="E28" s="13" t="s">
        <v>175</v>
      </c>
      <c r="F28" s="13" t="str">
        <f ca="1">IFERROR(__xludf.DUMMYFUNCTION("""COMPUTED_VALUE"""),"03")</f>
        <v>03</v>
      </c>
      <c r="G28" s="13" t="s">
        <v>9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IFERROR(__xludf.DUMMYFUNCTION("""COMPUTED_VALUE"""),"406")</f>
        <v>406</v>
      </c>
      <c r="C29" s="13" t="str">
        <f ca="1">IFERROR(__xludf.DUMMYFUNCTION("""COMPUTED_VALUE"""),"高一望")</f>
        <v>高一望</v>
      </c>
      <c r="D29" s="13" t="str">
        <f ca="1">IFERROR(__xludf.DUMMYFUNCTION("""COMPUTED_VALUE"""),"311231")</f>
        <v>311231</v>
      </c>
      <c r="E29" s="13" t="s">
        <v>176</v>
      </c>
      <c r="F29" s="13" t="str">
        <f ca="1">IFERROR(__xludf.DUMMYFUNCTION("""COMPUTED_VALUE"""),"06")</f>
        <v>06</v>
      </c>
      <c r="G29" s="13" t="s">
        <v>9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/>
      <c r="B30" s="13"/>
      <c r="C30" s="13"/>
      <c r="D30" s="13"/>
      <c r="E30" s="13"/>
      <c r="F30" s="13"/>
      <c r="G30" s="13"/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/>
      <c r="B31" s="13"/>
      <c r="C31" s="13"/>
      <c r="D31" s="13"/>
      <c r="E31" s="13"/>
      <c r="F31" s="13"/>
      <c r="G31" s="13"/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/>
      <c r="B32" s="13"/>
      <c r="C32" s="13"/>
      <c r="D32" s="13"/>
      <c r="E32" s="13"/>
      <c r="F32" s="13"/>
      <c r="G32" s="13"/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/>
      <c r="B33" s="13"/>
      <c r="C33" s="13"/>
      <c r="D33" s="13"/>
      <c r="E33" s="13"/>
      <c r="F33" s="13"/>
      <c r="G33" s="13"/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/>
      <c r="B34" s="13"/>
      <c r="C34" s="13"/>
      <c r="D34" s="13"/>
      <c r="E34" s="13"/>
      <c r="F34" s="13"/>
      <c r="G34" s="13"/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/>
      <c r="B35" s="13"/>
      <c r="C35" s="13"/>
      <c r="D35" s="13"/>
      <c r="E35" s="13"/>
      <c r="F35" s="13"/>
      <c r="G35" s="13"/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/>
      <c r="B36" s="13"/>
      <c r="C36" s="13"/>
      <c r="D36" s="13"/>
      <c r="E36" s="13"/>
      <c r="F36" s="13"/>
      <c r="G36" s="13"/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/>
      <c r="B37" s="13"/>
      <c r="C37" s="13"/>
      <c r="D37" s="13"/>
      <c r="E37" s="13"/>
      <c r="F37" s="13"/>
      <c r="G37" s="13"/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/>
      <c r="B38" s="13"/>
      <c r="C38" s="13"/>
      <c r="D38" s="13"/>
      <c r="E38" s="13"/>
      <c r="F38" s="13"/>
      <c r="G38" s="13"/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/>
      <c r="B39" s="13"/>
      <c r="C39" s="13"/>
      <c r="D39" s="13"/>
      <c r="E39" s="13"/>
      <c r="F39" s="13"/>
      <c r="G39" s="13"/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/>
      <c r="B40" s="13"/>
      <c r="C40" s="13"/>
      <c r="D40" s="13"/>
      <c r="E40" s="13"/>
      <c r="F40" s="13"/>
      <c r="G40" s="13"/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/>
      <c r="B41" s="13"/>
      <c r="C41" s="13"/>
      <c r="D41" s="13"/>
      <c r="E41" s="13"/>
      <c r="F41" s="13"/>
      <c r="G41" s="13"/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/>
      <c r="B42" s="13"/>
      <c r="C42" s="13"/>
      <c r="D42" s="13"/>
      <c r="E42" s="13"/>
      <c r="F42" s="13"/>
      <c r="G42" s="13"/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/>
      <c r="B43" s="13"/>
      <c r="C43" s="13"/>
      <c r="D43" s="13"/>
      <c r="E43" s="13"/>
      <c r="F43" s="13"/>
      <c r="G43" s="13"/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/>
      <c r="B44" s="13"/>
      <c r="C44" s="13"/>
      <c r="D44" s="13"/>
      <c r="E44" s="13"/>
      <c r="F44" s="13"/>
      <c r="G44" s="13"/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/>
      <c r="B45" s="13"/>
      <c r="C45" s="13"/>
      <c r="D45" s="13"/>
      <c r="E45" s="13"/>
      <c r="F45" s="13"/>
      <c r="G45" s="13"/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112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20" t="s">
        <v>111</v>
      </c>
      <c r="D2" s="18" t="s">
        <v>25</v>
      </c>
      <c r="E2" s="20" t="s">
        <v>59</v>
      </c>
      <c r="F2" s="18" t="s">
        <v>1</v>
      </c>
      <c r="G2" s="21">
        <f ca="1">A29</f>
        <v>25</v>
      </c>
      <c r="H2" s="29" t="s">
        <v>2</v>
      </c>
      <c r="I2" s="30"/>
      <c r="J2" s="29" t="s">
        <v>37</v>
      </c>
      <c r="K2" s="30"/>
      <c r="L2" s="33" t="s">
        <v>86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IFERROR(__xludf.DUMMYFUNCTION("""COMPUTED_VALUE"""),"406")</f>
        <v>406</v>
      </c>
      <c r="C5" s="13" t="str">
        <f ca="1">IFERROR(__xludf.DUMMYFUNCTION("""COMPUTED_VALUE"""),"高一望")</f>
        <v>高一望</v>
      </c>
      <c r="D5" s="13" t="str">
        <f ca="1">IFERROR(__xludf.DUMMYFUNCTION("""COMPUTED_VALUE"""),"311241")</f>
        <v>311241</v>
      </c>
      <c r="E5" s="13" t="s">
        <v>181</v>
      </c>
      <c r="F5" s="13" t="str">
        <f ca="1">IFERROR(__xludf.DUMMYFUNCTION("""COMPUTED_VALUE"""),"16")</f>
        <v>16</v>
      </c>
      <c r="G5" s="13" t="s">
        <v>9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29" ca="1" si="0">IF(B6&lt;&gt;"",A5+1,"")</f>
        <v>2</v>
      </c>
      <c r="B6" s="13" t="str">
        <f ca="1">IFERROR(__xludf.DUMMYFUNCTION("""COMPUTED_VALUE"""),"406")</f>
        <v>406</v>
      </c>
      <c r="C6" s="13" t="str">
        <f ca="1">IFERROR(__xludf.DUMMYFUNCTION("""COMPUTED_VALUE"""),"高一望")</f>
        <v>高一望</v>
      </c>
      <c r="D6" s="13" t="str">
        <f ca="1">IFERROR(__xludf.DUMMYFUNCTION("""COMPUTED_VALUE"""),"311242")</f>
        <v>311242</v>
      </c>
      <c r="E6" s="13" t="s">
        <v>182</v>
      </c>
      <c r="F6" s="13" t="str">
        <f ca="1">IFERROR(__xludf.DUMMYFUNCTION("""COMPUTED_VALUE"""),"17")</f>
        <v>17</v>
      </c>
      <c r="G6" s="13" t="s">
        <v>9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IFERROR(__xludf.DUMMYFUNCTION("""COMPUTED_VALUE"""),"406")</f>
        <v>406</v>
      </c>
      <c r="C7" s="13" t="str">
        <f ca="1">IFERROR(__xludf.DUMMYFUNCTION("""COMPUTED_VALUE"""),"高一望")</f>
        <v>高一望</v>
      </c>
      <c r="D7" s="13" t="str">
        <f ca="1">IFERROR(__xludf.DUMMYFUNCTION("""COMPUTED_VALUE"""),"311248")</f>
        <v>311248</v>
      </c>
      <c r="E7" s="13" t="s">
        <v>187</v>
      </c>
      <c r="F7" s="13" t="str">
        <f ca="1">IFERROR(__xludf.DUMMYFUNCTION("""COMPUTED_VALUE"""),"23")</f>
        <v>23</v>
      </c>
      <c r="G7" s="13" t="s">
        <v>9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IFERROR(__xludf.DUMMYFUNCTION("""COMPUTED_VALUE"""),"406")</f>
        <v>406</v>
      </c>
      <c r="C8" s="13" t="str">
        <f ca="1">IFERROR(__xludf.DUMMYFUNCTION("""COMPUTED_VALUE"""),"高一望")</f>
        <v>高一望</v>
      </c>
      <c r="D8" s="13" t="str">
        <f ca="1">IFERROR(__xludf.DUMMYFUNCTION("""COMPUTED_VALUE"""),"311259")</f>
        <v>311259</v>
      </c>
      <c r="E8" s="13" t="s">
        <v>192</v>
      </c>
      <c r="F8" s="13" t="str">
        <f ca="1">IFERROR(__xludf.DUMMYFUNCTION("""COMPUTED_VALUE"""),"34")</f>
        <v>34</v>
      </c>
      <c r="G8" s="13" t="s">
        <v>9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IFERROR(__xludf.DUMMYFUNCTION("""COMPUTED_VALUE"""),"406")</f>
        <v>406</v>
      </c>
      <c r="C9" s="13" t="str">
        <f ca="1">IFERROR(__xludf.DUMMYFUNCTION("""COMPUTED_VALUE"""),"高一望")</f>
        <v>高一望</v>
      </c>
      <c r="D9" s="13" t="str">
        <f ca="1">IFERROR(__xludf.DUMMYFUNCTION("""COMPUTED_VALUE"""),"311264")</f>
        <v>311264</v>
      </c>
      <c r="E9" s="13" t="s">
        <v>195</v>
      </c>
      <c r="F9" s="13" t="str">
        <f ca="1">IFERROR(__xludf.DUMMYFUNCTION("""COMPUTED_VALUE"""),"39")</f>
        <v>39</v>
      </c>
      <c r="G9" s="13" t="s">
        <v>9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IFERROR(__xludf.DUMMYFUNCTION("""COMPUTED_VALUE"""),"406")</f>
        <v>406</v>
      </c>
      <c r="C10" s="13" t="str">
        <f ca="1">IFERROR(__xludf.DUMMYFUNCTION("""COMPUTED_VALUE"""),"高一望")</f>
        <v>高一望</v>
      </c>
      <c r="D10" s="13" t="str">
        <f ca="1">IFERROR(__xludf.DUMMYFUNCTION("""COMPUTED_VALUE"""),"311265")</f>
        <v>311265</v>
      </c>
      <c r="E10" s="13" t="s">
        <v>196</v>
      </c>
      <c r="F10" s="13" t="str">
        <f ca="1">IFERROR(__xludf.DUMMYFUNCTION("""COMPUTED_VALUE"""),"40")</f>
        <v>40</v>
      </c>
      <c r="G10" s="13" t="s">
        <v>9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IFERROR(__xludf.DUMMYFUNCTION("""COMPUTED_VALUE"""),"406")</f>
        <v>406</v>
      </c>
      <c r="C11" s="13" t="str">
        <f ca="1">IFERROR(__xludf.DUMMYFUNCTION("""COMPUTED_VALUE"""),"高一望")</f>
        <v>高一望</v>
      </c>
      <c r="D11" s="13" t="str">
        <f ca="1">IFERROR(__xludf.DUMMYFUNCTION("""COMPUTED_VALUE"""),"311269")</f>
        <v>311269</v>
      </c>
      <c r="E11" s="13" t="s">
        <v>198</v>
      </c>
      <c r="F11" s="13" t="str">
        <f ca="1">IFERROR(__xludf.DUMMYFUNCTION("""COMPUTED_VALUE"""),"19")</f>
        <v>19</v>
      </c>
      <c r="G11" s="13" t="s">
        <v>9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IFERROR(__xludf.DUMMYFUNCTION("""COMPUTED_VALUE"""),"407")</f>
        <v>407</v>
      </c>
      <c r="C12" s="13" t="str">
        <f ca="1">IFERROR(__xludf.DUMMYFUNCTION("""COMPUTED_VALUE"""),"高一愛")</f>
        <v>高一愛</v>
      </c>
      <c r="D12" s="13" t="str">
        <f ca="1">IFERROR(__xludf.DUMMYFUNCTION("""COMPUTED_VALUE"""),"311273")</f>
        <v>311273</v>
      </c>
      <c r="E12" s="13" t="s">
        <v>219</v>
      </c>
      <c r="F12" s="13" t="str">
        <f ca="1">IFERROR(__xludf.DUMMYFUNCTION("""COMPUTED_VALUE"""),"04")</f>
        <v>04</v>
      </c>
      <c r="G12" s="13" t="s">
        <v>9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IFERROR(__xludf.DUMMYFUNCTION("""COMPUTED_VALUE"""),"407")</f>
        <v>407</v>
      </c>
      <c r="C13" s="13" t="str">
        <f ca="1">IFERROR(__xludf.DUMMYFUNCTION("""COMPUTED_VALUE"""),"高一愛")</f>
        <v>高一愛</v>
      </c>
      <c r="D13" s="13" t="str">
        <f ca="1">IFERROR(__xludf.DUMMYFUNCTION("""COMPUTED_VALUE"""),"311274")</f>
        <v>311274</v>
      </c>
      <c r="E13" s="13" t="s">
        <v>278</v>
      </c>
      <c r="F13" s="13" t="str">
        <f ca="1">IFERROR(__xludf.DUMMYFUNCTION("""COMPUTED_VALUE"""),"05")</f>
        <v>05</v>
      </c>
      <c r="G13" s="13" t="s">
        <v>9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IFERROR(__xludf.DUMMYFUNCTION("""COMPUTED_VALUE"""),"407")</f>
        <v>407</v>
      </c>
      <c r="C14" s="13" t="str">
        <f ca="1">IFERROR(__xludf.DUMMYFUNCTION("""COMPUTED_VALUE"""),"高一愛")</f>
        <v>高一愛</v>
      </c>
      <c r="D14" s="13" t="str">
        <f ca="1">IFERROR(__xludf.DUMMYFUNCTION("""COMPUTED_VALUE"""),"311278")</f>
        <v>311278</v>
      </c>
      <c r="E14" s="13" t="s">
        <v>270</v>
      </c>
      <c r="F14" s="13" t="str">
        <f ca="1">IFERROR(__xludf.DUMMYFUNCTION("""COMPUTED_VALUE"""),"09")</f>
        <v>09</v>
      </c>
      <c r="G14" s="13" t="s">
        <v>9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IFERROR(__xludf.DUMMYFUNCTION("""COMPUTED_VALUE"""),"407")</f>
        <v>407</v>
      </c>
      <c r="C15" s="13" t="str">
        <f ca="1">IFERROR(__xludf.DUMMYFUNCTION("""COMPUTED_VALUE"""),"高一愛")</f>
        <v>高一愛</v>
      </c>
      <c r="D15" s="13" t="str">
        <f ca="1">IFERROR(__xludf.DUMMYFUNCTION("""COMPUTED_VALUE"""),"311279")</f>
        <v>311279</v>
      </c>
      <c r="E15" s="13" t="s">
        <v>220</v>
      </c>
      <c r="F15" s="13" t="str">
        <f ca="1">IFERROR(__xludf.DUMMYFUNCTION("""COMPUTED_VALUE"""),"10")</f>
        <v>10</v>
      </c>
      <c r="G15" s="13" t="s">
        <v>9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IFERROR(__xludf.DUMMYFUNCTION("""COMPUTED_VALUE"""),"407")</f>
        <v>407</v>
      </c>
      <c r="C16" s="13" t="str">
        <f ca="1">IFERROR(__xludf.DUMMYFUNCTION("""COMPUTED_VALUE"""),"高一愛")</f>
        <v>高一愛</v>
      </c>
      <c r="D16" s="13" t="str">
        <f ca="1">IFERROR(__xludf.DUMMYFUNCTION("""COMPUTED_VALUE"""),"311286")</f>
        <v>311286</v>
      </c>
      <c r="E16" s="13" t="s">
        <v>247</v>
      </c>
      <c r="F16" s="13" t="str">
        <f ca="1">IFERROR(__xludf.DUMMYFUNCTION("""COMPUTED_VALUE"""),"17")</f>
        <v>17</v>
      </c>
      <c r="G16" s="13" t="s">
        <v>9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IFERROR(__xludf.DUMMYFUNCTION("""COMPUTED_VALUE"""),"407")</f>
        <v>407</v>
      </c>
      <c r="C17" s="13" t="str">
        <f ca="1">IFERROR(__xludf.DUMMYFUNCTION("""COMPUTED_VALUE"""),"高一愛")</f>
        <v>高一愛</v>
      </c>
      <c r="D17" s="13" t="str">
        <f ca="1">IFERROR(__xludf.DUMMYFUNCTION("""COMPUTED_VALUE"""),"311301")</f>
        <v>311301</v>
      </c>
      <c r="E17" s="13" t="s">
        <v>223</v>
      </c>
      <c r="F17" s="13" t="str">
        <f ca="1">IFERROR(__xludf.DUMMYFUNCTION("""COMPUTED_VALUE"""),"31")</f>
        <v>31</v>
      </c>
      <c r="G17" s="13" t="s">
        <v>9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IFERROR(__xludf.DUMMYFUNCTION("""COMPUTED_VALUE"""),"407")</f>
        <v>407</v>
      </c>
      <c r="C18" s="13" t="str">
        <f ca="1">IFERROR(__xludf.DUMMYFUNCTION("""COMPUTED_VALUE"""),"高一愛")</f>
        <v>高一愛</v>
      </c>
      <c r="D18" s="13" t="str">
        <f ca="1">IFERROR(__xludf.DUMMYFUNCTION("""COMPUTED_VALUE"""),"311303")</f>
        <v>311303</v>
      </c>
      <c r="E18" s="13" t="s">
        <v>253</v>
      </c>
      <c r="F18" s="13" t="str">
        <f ca="1">IFERROR(__xludf.DUMMYFUNCTION("""COMPUTED_VALUE"""),"33")</f>
        <v>33</v>
      </c>
      <c r="G18" s="13" t="s">
        <v>9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IFERROR(__xludf.DUMMYFUNCTION("""COMPUTED_VALUE"""),"407")</f>
        <v>407</v>
      </c>
      <c r="C19" s="13" t="str">
        <f ca="1">IFERROR(__xludf.DUMMYFUNCTION("""COMPUTED_VALUE"""),"高一愛")</f>
        <v>高一愛</v>
      </c>
      <c r="D19" s="13" t="str">
        <f ca="1">IFERROR(__xludf.DUMMYFUNCTION("""COMPUTED_VALUE"""),"311311")</f>
        <v>311311</v>
      </c>
      <c r="E19" s="13" t="s">
        <v>257</v>
      </c>
      <c r="F19" s="13" t="str">
        <f ca="1">IFERROR(__xludf.DUMMYFUNCTION("""COMPUTED_VALUE"""),"41")</f>
        <v>41</v>
      </c>
      <c r="G19" s="13" t="s">
        <v>9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IFERROR(__xludf.DUMMYFUNCTION("""COMPUTED_VALUE"""),"407")</f>
        <v>407</v>
      </c>
      <c r="C20" s="13" t="str">
        <f ca="1">IFERROR(__xludf.DUMMYFUNCTION("""COMPUTED_VALUE"""),"高一愛")</f>
        <v>高一愛</v>
      </c>
      <c r="D20" s="13" t="str">
        <f ca="1">IFERROR(__xludf.DUMMYFUNCTION("""COMPUTED_VALUE"""),"311312")</f>
        <v>311312</v>
      </c>
      <c r="E20" s="13" t="s">
        <v>258</v>
      </c>
      <c r="F20" s="13" t="str">
        <f ca="1">IFERROR(__xludf.DUMMYFUNCTION("""COMPUTED_VALUE"""),"42")</f>
        <v>42</v>
      </c>
      <c r="G20" s="13" t="s">
        <v>9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IFERROR(__xludf.DUMMYFUNCTION("""COMPUTED_VALUE"""),"408")</f>
        <v>408</v>
      </c>
      <c r="C21" s="13" t="str">
        <f ca="1">IFERROR(__xludf.DUMMYFUNCTION("""COMPUTED_VALUE"""),"高一真")</f>
        <v>高一真</v>
      </c>
      <c r="D21" s="13" t="str">
        <f ca="1">IFERROR(__xludf.DUMMYFUNCTION("""COMPUTED_VALUE"""),"311320")</f>
        <v>311320</v>
      </c>
      <c r="E21" s="13" t="s">
        <v>226</v>
      </c>
      <c r="F21" s="13" t="str">
        <f ca="1">IFERROR(__xludf.DUMMYFUNCTION("""COMPUTED_VALUE"""),"07")</f>
        <v>07</v>
      </c>
      <c r="G21" s="13" t="s">
        <v>9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8" t="str">
        <f ca="1">IFERROR(__xludf.DUMMYFUNCTION("""COMPUTED_VALUE"""),"408")</f>
        <v>408</v>
      </c>
      <c r="C22" s="8" t="str">
        <f ca="1">IFERROR(__xludf.DUMMYFUNCTION("""COMPUTED_VALUE"""),"高一真")</f>
        <v>高一真</v>
      </c>
      <c r="D22" s="8" t="str">
        <f ca="1">IFERROR(__xludf.DUMMYFUNCTION("""COMPUTED_VALUE"""),"311322")</f>
        <v>311322</v>
      </c>
      <c r="E22" s="13" t="s">
        <v>260</v>
      </c>
      <c r="F22" s="8" t="str">
        <f ca="1">IFERROR(__xludf.DUMMYFUNCTION("""COMPUTED_VALUE"""),"09")</f>
        <v>09</v>
      </c>
      <c r="G22" s="13" t="s">
        <v>9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IFERROR(__xludf.DUMMYFUNCTION("""COMPUTED_VALUE"""),"408")</f>
        <v>408</v>
      </c>
      <c r="C23" s="8" t="str">
        <f ca="1">IFERROR(__xludf.DUMMYFUNCTION("""COMPUTED_VALUE"""),"高一真")</f>
        <v>高一真</v>
      </c>
      <c r="D23" s="8" t="str">
        <f ca="1">IFERROR(__xludf.DUMMYFUNCTION("""COMPUTED_VALUE"""),"311326")</f>
        <v>311326</v>
      </c>
      <c r="E23" s="13" t="s">
        <v>261</v>
      </c>
      <c r="F23" s="8" t="str">
        <f ca="1">IFERROR(__xludf.DUMMYFUNCTION("""COMPUTED_VALUE"""),"13")</f>
        <v>13</v>
      </c>
      <c r="G23" s="13" t="s">
        <v>9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IFERROR(__xludf.DUMMYFUNCTION("""COMPUTED_VALUE"""),"408")</f>
        <v>408</v>
      </c>
      <c r="C24" s="8" t="str">
        <f ca="1">IFERROR(__xludf.DUMMYFUNCTION("""COMPUTED_VALUE"""),"高一真")</f>
        <v>高一真</v>
      </c>
      <c r="D24" s="8" t="str">
        <f ca="1">IFERROR(__xludf.DUMMYFUNCTION("""COMPUTED_VALUE"""),"311335")</f>
        <v>311335</v>
      </c>
      <c r="E24" s="13" t="s">
        <v>230</v>
      </c>
      <c r="F24" s="8" t="str">
        <f ca="1">IFERROR(__xludf.DUMMYFUNCTION("""COMPUTED_VALUE"""),"22")</f>
        <v>22</v>
      </c>
      <c r="G24" s="13" t="s">
        <v>9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IFERROR(__xludf.DUMMYFUNCTION("""COMPUTED_VALUE"""),"408")</f>
        <v>408</v>
      </c>
      <c r="C25" s="8" t="str">
        <f ca="1">IFERROR(__xludf.DUMMYFUNCTION("""COMPUTED_VALUE"""),"高一真")</f>
        <v>高一真</v>
      </c>
      <c r="D25" s="8" t="str">
        <f ca="1">IFERROR(__xludf.DUMMYFUNCTION("""COMPUTED_VALUE"""),"311341")</f>
        <v>311341</v>
      </c>
      <c r="E25" s="13" t="s">
        <v>233</v>
      </c>
      <c r="F25" s="8" t="str">
        <f ca="1">IFERROR(__xludf.DUMMYFUNCTION("""COMPUTED_VALUE"""),"28")</f>
        <v>28</v>
      </c>
      <c r="G25" s="13" t="s">
        <v>9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IFERROR(__xludf.DUMMYFUNCTION("""COMPUTED_VALUE"""),"408")</f>
        <v>408</v>
      </c>
      <c r="C26" s="8" t="str">
        <f ca="1">IFERROR(__xludf.DUMMYFUNCTION("""COMPUTED_VALUE"""),"高一真")</f>
        <v>高一真</v>
      </c>
      <c r="D26" s="8" t="str">
        <f ca="1">IFERROR(__xludf.DUMMYFUNCTION("""COMPUTED_VALUE"""),"311343")</f>
        <v>311343</v>
      </c>
      <c r="E26" s="13" t="s">
        <v>235</v>
      </c>
      <c r="F26" s="8" t="str">
        <f ca="1">IFERROR(__xludf.DUMMYFUNCTION("""COMPUTED_VALUE"""),"30")</f>
        <v>30</v>
      </c>
      <c r="G26" s="13" t="s">
        <v>9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IFERROR(__xludf.DUMMYFUNCTION("""COMPUTED_VALUE"""),"408")</f>
        <v>408</v>
      </c>
      <c r="C27" s="8" t="str">
        <f ca="1">IFERROR(__xludf.DUMMYFUNCTION("""COMPUTED_VALUE"""),"高一真")</f>
        <v>高一真</v>
      </c>
      <c r="D27" s="8" t="str">
        <f ca="1">IFERROR(__xludf.DUMMYFUNCTION("""COMPUTED_VALUE"""),"311344")</f>
        <v>311344</v>
      </c>
      <c r="E27" s="13" t="s">
        <v>236</v>
      </c>
      <c r="F27" s="8" t="str">
        <f ca="1">IFERROR(__xludf.DUMMYFUNCTION("""COMPUTED_VALUE"""),"31")</f>
        <v>31</v>
      </c>
      <c r="G27" s="13" t="s">
        <v>9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8" t="str">
        <f ca="1">IFERROR(__xludf.DUMMYFUNCTION("""COMPUTED_VALUE"""),"408")</f>
        <v>408</v>
      </c>
      <c r="C28" s="8" t="str">
        <f ca="1">IFERROR(__xludf.DUMMYFUNCTION("""COMPUTED_VALUE"""),"高一真")</f>
        <v>高一真</v>
      </c>
      <c r="D28" s="8" t="str">
        <f ca="1">IFERROR(__xludf.DUMMYFUNCTION("""COMPUTED_VALUE"""),"311349")</f>
        <v>311349</v>
      </c>
      <c r="E28" s="13" t="s">
        <v>238</v>
      </c>
      <c r="F28" s="8" t="str">
        <f ca="1">IFERROR(__xludf.DUMMYFUNCTION("""COMPUTED_VALUE"""),"36")</f>
        <v>36</v>
      </c>
      <c r="G28" s="13" t="s">
        <v>9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8" t="str">
        <f ca="1">IFERROR(__xludf.DUMMYFUNCTION("""COMPUTED_VALUE"""),"408")</f>
        <v>408</v>
      </c>
      <c r="C29" s="8" t="str">
        <f ca="1">IFERROR(__xludf.DUMMYFUNCTION("""COMPUTED_VALUE"""),"高一真")</f>
        <v>高一真</v>
      </c>
      <c r="D29" s="8" t="str">
        <f ca="1">IFERROR(__xludf.DUMMYFUNCTION("""COMPUTED_VALUE"""),"311353")</f>
        <v>311353</v>
      </c>
      <c r="E29" s="13" t="s">
        <v>240</v>
      </c>
      <c r="F29" s="8" t="str">
        <f ca="1">IFERROR(__xludf.DUMMYFUNCTION("""COMPUTED_VALUE"""),"40")</f>
        <v>40</v>
      </c>
      <c r="G29" s="13" t="s">
        <v>9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26" s="16" customFormat="1" ht="27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</row>
    <row r="32" spans="1:26" s="16" customFormat="1" ht="27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</row>
    <row r="33" spans="1:17" s="16" customFormat="1" ht="27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</row>
    <row r="34" spans="1:17" s="16" customFormat="1" ht="27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</row>
    <row r="35" spans="1:17" s="16" customFormat="1" ht="27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</row>
    <row r="36" spans="1:17" s="16" customFormat="1" ht="27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</row>
    <row r="37" spans="1:17" s="16" customFormat="1" ht="27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</row>
    <row r="38" spans="1:17" s="16" customFormat="1" ht="27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</row>
    <row r="39" spans="1:17" s="16" customFormat="1" ht="27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</row>
    <row r="40" spans="1:17" s="16" customFormat="1" ht="27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</row>
    <row r="41" spans="1:17" s="16" customFormat="1" ht="27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</row>
    <row r="42" spans="1:17" s="16" customFormat="1" ht="27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</row>
    <row r="43" spans="1:17" s="16" customFormat="1" ht="27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</row>
    <row r="44" spans="1:17" s="16" customFormat="1" ht="27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</row>
    <row r="45" spans="1:17" s="16" customFormat="1" ht="27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</row>
    <row r="46" spans="1:17" s="16" customFormat="1" ht="27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7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7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26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26" s="16" customFormat="1" ht="27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26" s="16" customFormat="1" ht="27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26" s="16" customFormat="1" ht="27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26" s="16" customFormat="1" ht="27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26" s="16" customFormat="1" ht="27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</row>
    <row r="55" spans="1:26" s="16" customFormat="1" ht="27" customHeight="1">
      <c r="A55" s="13" t="str">
        <f>IF(B55&lt;&gt;"",A29+1,"")</f>
        <v/>
      </c>
      <c r="B55" s="8"/>
      <c r="C55" s="8"/>
      <c r="D55" s="8"/>
      <c r="E55" s="8"/>
      <c r="F55" s="8"/>
      <c r="G55" s="13" t="str">
        <f t="shared" ref="G55:G126" si="1">IF(B55&lt;&gt;"",MID($B$1,4,20),"")</f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4" t="s">
        <v>34</v>
      </c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ref="A56:A69" si="2">IF(B56&lt;&gt;"",A55+1,"")</f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4" t="s">
        <v>34</v>
      </c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2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4" t="s">
        <v>34</v>
      </c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2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4" t="s">
        <v>34</v>
      </c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2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4" t="s">
        <v>34</v>
      </c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2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4" t="s">
        <v>34</v>
      </c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2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4" t="s">
        <v>34</v>
      </c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2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4" t="s">
        <v>34</v>
      </c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2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4" t="s">
        <v>34</v>
      </c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2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4" t="s">
        <v>34</v>
      </c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2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4" t="s">
        <v>34</v>
      </c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2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4" t="s">
        <v>34</v>
      </c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2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4" t="s">
        <v>34</v>
      </c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2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4" t="s">
        <v>34</v>
      </c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2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4" t="s">
        <v>34</v>
      </c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ref="A70:A127" si="3">IF(B70&lt;&gt;"",A69+1,"")</f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4" t="s">
        <v>34</v>
      </c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3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4" t="s">
        <v>34</v>
      </c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3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4" t="s">
        <v>34</v>
      </c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3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4" t="s">
        <v>34</v>
      </c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3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4" t="s">
        <v>34</v>
      </c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3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4" t="s">
        <v>34</v>
      </c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3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4" t="s">
        <v>34</v>
      </c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3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4" t="s">
        <v>34</v>
      </c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3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4" t="s">
        <v>34</v>
      </c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3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4" t="s">
        <v>34</v>
      </c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3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4" t="s">
        <v>34</v>
      </c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3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4" t="s">
        <v>34</v>
      </c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3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4" t="s">
        <v>34</v>
      </c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3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4" t="s">
        <v>34</v>
      </c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3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4" t="s">
        <v>34</v>
      </c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3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4" t="s">
        <v>34</v>
      </c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3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4" t="s">
        <v>34</v>
      </c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3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4" t="s">
        <v>35</v>
      </c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3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4" t="s">
        <v>35</v>
      </c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3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4" t="s">
        <v>35</v>
      </c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3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4" t="s">
        <v>35</v>
      </c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3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4" t="s">
        <v>35</v>
      </c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3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4" t="s">
        <v>35</v>
      </c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3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4" t="s">
        <v>35</v>
      </c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3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4" t="s">
        <v>35</v>
      </c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3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4" t="s">
        <v>35</v>
      </c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3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4" t="s">
        <v>35</v>
      </c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3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4" t="s">
        <v>35</v>
      </c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3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4" t="s">
        <v>35</v>
      </c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3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4" t="s">
        <v>35</v>
      </c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3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 t="s">
        <v>35</v>
      </c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3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 t="s">
        <v>35</v>
      </c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3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 t="s">
        <v>35</v>
      </c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3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 t="s">
        <v>35</v>
      </c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3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 t="s">
        <v>35</v>
      </c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3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 t="s">
        <v>35</v>
      </c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3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 t="s">
        <v>35</v>
      </c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3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 t="s">
        <v>35</v>
      </c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3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 t="s">
        <v>35</v>
      </c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3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 t="s">
        <v>35</v>
      </c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3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 t="s">
        <v>35</v>
      </c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3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 t="s">
        <v>35</v>
      </c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3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 t="s">
        <v>35</v>
      </c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3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 t="s">
        <v>35</v>
      </c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3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 t="s">
        <v>35</v>
      </c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3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 t="s">
        <v>35</v>
      </c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3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 t="s">
        <v>35</v>
      </c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3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 t="s">
        <v>35</v>
      </c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3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 t="s">
        <v>35</v>
      </c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3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 t="s">
        <v>35</v>
      </c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3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 t="s">
        <v>35</v>
      </c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3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 t="s">
        <v>35</v>
      </c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3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 t="s">
        <v>35</v>
      </c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3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 t="s">
        <v>35</v>
      </c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3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 t="s">
        <v>35</v>
      </c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3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 t="s">
        <v>35</v>
      </c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3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 t="s">
        <v>35</v>
      </c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3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5" bestFit="1" customWidth="1"/>
    <col min="8" max="17" width="8.90625" style="3" customWidth="1"/>
  </cols>
  <sheetData>
    <row r="1" spans="1:26" ht="37.5" customHeight="1">
      <c r="A1" s="24" t="s">
        <v>110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40">
      <c r="A2" s="18" t="s">
        <v>0</v>
      </c>
      <c r="B2" s="19" t="s">
        <v>3</v>
      </c>
      <c r="C2" s="23" t="s">
        <v>10</v>
      </c>
      <c r="D2" s="18" t="s">
        <v>25</v>
      </c>
      <c r="E2" s="20" t="s">
        <v>60</v>
      </c>
      <c r="F2" s="18" t="s">
        <v>1</v>
      </c>
      <c r="G2" s="21">
        <f ca="1">A29</f>
        <v>25</v>
      </c>
      <c r="H2" s="29" t="s">
        <v>2</v>
      </c>
      <c r="I2" s="30"/>
      <c r="J2" s="29" t="s">
        <v>45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B,M,Z"",0)"),"402")</f>
        <v>402</v>
      </c>
      <c r="C5" s="13" t="str">
        <f ca="1">IFERROR(__xludf.DUMMYFUNCTION("""COMPUTED_VALUE"""),"高一義")</f>
        <v>高一義</v>
      </c>
      <c r="D5" s="13" t="str">
        <f ca="1">IFERROR(__xludf.DUMMYFUNCTION("""COMPUTED_VALUE"""),"311086")</f>
        <v>311086</v>
      </c>
      <c r="E5" s="13" t="s">
        <v>275</v>
      </c>
      <c r="F5" s="13" t="str">
        <f ca="1">IFERROR(__xludf.DUMMYFUNCTION("""COMPUTED_VALUE"""),"40")</f>
        <v>40</v>
      </c>
      <c r="G5" s="13" t="s">
        <v>10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29" ca="1" si="0">IF(B6&lt;&gt;"",A5+1,"")</f>
        <v>2</v>
      </c>
      <c r="B6" s="13" t="str">
        <f ca="1">IFERROR(__xludf.DUMMYFUNCTION("""COMPUTED_VALUE"""),"402")</f>
        <v>402</v>
      </c>
      <c r="C6" s="13" t="str">
        <f ca="1">IFERROR(__xludf.DUMMYFUNCTION("""COMPUTED_VALUE"""),"高一義")</f>
        <v>高一義</v>
      </c>
      <c r="D6" s="13" t="str">
        <f ca="1">IFERROR(__xludf.DUMMYFUNCTION("""COMPUTED_VALUE"""),"311092")</f>
        <v>311092</v>
      </c>
      <c r="E6" s="13" t="s">
        <v>128</v>
      </c>
      <c r="F6" s="13" t="str">
        <f ca="1">IFERROR(__xludf.DUMMYFUNCTION("""COMPUTED_VALUE"""),"46")</f>
        <v>46</v>
      </c>
      <c r="G6" s="13" t="s">
        <v>10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IFERROR(__xludf.DUMMYFUNCTION("""COMPUTED_VALUE"""),"403")</f>
        <v>403</v>
      </c>
      <c r="C7" s="13" t="str">
        <f ca="1">IFERROR(__xludf.DUMMYFUNCTION("""COMPUTED_VALUE"""),"高一勇")</f>
        <v>高一勇</v>
      </c>
      <c r="D7" s="13" t="str">
        <f ca="1">IFERROR(__xludf.DUMMYFUNCTION("""COMPUTED_VALUE"""),"311094")</f>
        <v>311094</v>
      </c>
      <c r="E7" s="13" t="s">
        <v>206</v>
      </c>
      <c r="F7" s="13" t="str">
        <f ca="1">IFERROR(__xludf.DUMMYFUNCTION("""COMPUTED_VALUE"""),"02")</f>
        <v>02</v>
      </c>
      <c r="G7" s="13" t="s">
        <v>10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IFERROR(__xludf.DUMMYFUNCTION("""COMPUTED_VALUE"""),"403")</f>
        <v>403</v>
      </c>
      <c r="C8" s="13" t="str">
        <f ca="1">IFERROR(__xludf.DUMMYFUNCTION("""COMPUTED_VALUE"""),"高一勇")</f>
        <v>高一勇</v>
      </c>
      <c r="D8" s="13" t="str">
        <f ca="1">IFERROR(__xludf.DUMMYFUNCTION("""COMPUTED_VALUE"""),"311097")</f>
        <v>311097</v>
      </c>
      <c r="E8" s="13" t="s">
        <v>132</v>
      </c>
      <c r="F8" s="13" t="str">
        <f ca="1">IFERROR(__xludf.DUMMYFUNCTION("""COMPUTED_VALUE"""),"05")</f>
        <v>05</v>
      </c>
      <c r="G8" s="13" t="s">
        <v>10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IFERROR(__xludf.DUMMYFUNCTION("""COMPUTED_VALUE"""),"403")</f>
        <v>403</v>
      </c>
      <c r="C9" s="13" t="str">
        <f ca="1">IFERROR(__xludf.DUMMYFUNCTION("""COMPUTED_VALUE"""),"高一勇")</f>
        <v>高一勇</v>
      </c>
      <c r="D9" s="13" t="str">
        <f ca="1">IFERROR(__xludf.DUMMYFUNCTION("""COMPUTED_VALUE"""),"311102")</f>
        <v>311102</v>
      </c>
      <c r="E9" s="13" t="s">
        <v>207</v>
      </c>
      <c r="F9" s="13" t="str">
        <f ca="1">IFERROR(__xludf.DUMMYFUNCTION("""COMPUTED_VALUE"""),"10")</f>
        <v>10</v>
      </c>
      <c r="G9" s="13" t="s">
        <v>10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IFERROR(__xludf.DUMMYFUNCTION("""COMPUTED_VALUE"""),"403")</f>
        <v>403</v>
      </c>
      <c r="C10" s="13" t="str">
        <f ca="1">IFERROR(__xludf.DUMMYFUNCTION("""COMPUTED_VALUE"""),"高一勇")</f>
        <v>高一勇</v>
      </c>
      <c r="D10" s="13" t="str">
        <f ca="1">IFERROR(__xludf.DUMMYFUNCTION("""COMPUTED_VALUE"""),"311111")</f>
        <v>311111</v>
      </c>
      <c r="E10" s="13" t="s">
        <v>138</v>
      </c>
      <c r="F10" s="13" t="str">
        <f ca="1">IFERROR(__xludf.DUMMYFUNCTION("""COMPUTED_VALUE"""),"19")</f>
        <v>19</v>
      </c>
      <c r="G10" s="13" t="s">
        <v>10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IFERROR(__xludf.DUMMYFUNCTION("""COMPUTED_VALUE"""),"403")</f>
        <v>403</v>
      </c>
      <c r="C11" s="13" t="str">
        <f ca="1">IFERROR(__xludf.DUMMYFUNCTION("""COMPUTED_VALUE"""),"高一勇")</f>
        <v>高一勇</v>
      </c>
      <c r="D11" s="13" t="str">
        <f ca="1">IFERROR(__xludf.DUMMYFUNCTION("""COMPUTED_VALUE"""),"311115")</f>
        <v>311115</v>
      </c>
      <c r="E11" s="13" t="s">
        <v>140</v>
      </c>
      <c r="F11" s="13" t="str">
        <f ca="1">IFERROR(__xludf.DUMMYFUNCTION("""COMPUTED_VALUE"""),"23")</f>
        <v>23</v>
      </c>
      <c r="G11" s="13" t="s">
        <v>10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IFERROR(__xludf.DUMMYFUNCTION("""COMPUTED_VALUE"""),"403")</f>
        <v>403</v>
      </c>
      <c r="C12" s="13" t="str">
        <f ca="1">IFERROR(__xludf.DUMMYFUNCTION("""COMPUTED_VALUE"""),"高一勇")</f>
        <v>高一勇</v>
      </c>
      <c r="D12" s="13" t="str">
        <f ca="1">IFERROR(__xludf.DUMMYFUNCTION("""COMPUTED_VALUE"""),"311116")</f>
        <v>311116</v>
      </c>
      <c r="E12" s="13" t="s">
        <v>279</v>
      </c>
      <c r="F12" s="13" t="str">
        <f ca="1">IFERROR(__xludf.DUMMYFUNCTION("""COMPUTED_VALUE"""),"24")</f>
        <v>24</v>
      </c>
      <c r="G12" s="13" t="s">
        <v>10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IFERROR(__xludf.DUMMYFUNCTION("""COMPUTED_VALUE"""),"403")</f>
        <v>403</v>
      </c>
      <c r="C13" s="13" t="str">
        <f ca="1">IFERROR(__xludf.DUMMYFUNCTION("""COMPUTED_VALUE"""),"高一勇")</f>
        <v>高一勇</v>
      </c>
      <c r="D13" s="13" t="str">
        <f ca="1">IFERROR(__xludf.DUMMYFUNCTION("""COMPUTED_VALUE"""),"311125")</f>
        <v>311125</v>
      </c>
      <c r="E13" s="13" t="s">
        <v>280</v>
      </c>
      <c r="F13" s="13" t="str">
        <f ca="1">IFERROR(__xludf.DUMMYFUNCTION("""COMPUTED_VALUE"""),"33")</f>
        <v>33</v>
      </c>
      <c r="G13" s="13" t="s">
        <v>10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IFERROR(__xludf.DUMMYFUNCTION("""COMPUTED_VALUE"""),"403")</f>
        <v>403</v>
      </c>
      <c r="C14" s="13" t="str">
        <f ca="1">IFERROR(__xludf.DUMMYFUNCTION("""COMPUTED_VALUE"""),"高一勇")</f>
        <v>高一勇</v>
      </c>
      <c r="D14" s="13" t="str">
        <f ca="1">IFERROR(__xludf.DUMMYFUNCTION("""COMPUTED_VALUE"""),"311127")</f>
        <v>311127</v>
      </c>
      <c r="E14" s="13" t="s">
        <v>143</v>
      </c>
      <c r="F14" s="13" t="str">
        <f ca="1">IFERROR(__xludf.DUMMYFUNCTION("""COMPUTED_VALUE"""),"35")</f>
        <v>35</v>
      </c>
      <c r="G14" s="13" t="s">
        <v>10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IFERROR(__xludf.DUMMYFUNCTION("""COMPUTED_VALUE"""),"403")</f>
        <v>403</v>
      </c>
      <c r="C15" s="13" t="str">
        <f ca="1">IFERROR(__xludf.DUMMYFUNCTION("""COMPUTED_VALUE"""),"高一勇")</f>
        <v>高一勇</v>
      </c>
      <c r="D15" s="13" t="str">
        <f ca="1">IFERROR(__xludf.DUMMYFUNCTION("""COMPUTED_VALUE"""),"311136")</f>
        <v>311136</v>
      </c>
      <c r="E15" s="13" t="s">
        <v>117</v>
      </c>
      <c r="F15" s="13" t="str">
        <f ca="1">IFERROR(__xludf.DUMMYFUNCTION("""COMPUTED_VALUE"""),"18")</f>
        <v>18</v>
      </c>
      <c r="G15" s="13" t="s">
        <v>10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IFERROR(__xludf.DUMMYFUNCTION("""COMPUTED_VALUE"""),"404")</f>
        <v>404</v>
      </c>
      <c r="C16" s="13" t="str">
        <f ca="1">IFERROR(__xludf.DUMMYFUNCTION("""COMPUTED_VALUE"""),"高一節")</f>
        <v>高一節</v>
      </c>
      <c r="D16" s="13" t="str">
        <f ca="1">IFERROR(__xludf.DUMMYFUNCTION("""COMPUTED_VALUE"""),"311140")</f>
        <v>311140</v>
      </c>
      <c r="E16" s="13" t="s">
        <v>148</v>
      </c>
      <c r="F16" s="13" t="str">
        <f ca="1">IFERROR(__xludf.DUMMYFUNCTION("""COMPUTED_VALUE"""),"03")</f>
        <v>03</v>
      </c>
      <c r="G16" s="13" t="s">
        <v>10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IFERROR(__xludf.DUMMYFUNCTION("""COMPUTED_VALUE"""),"404")</f>
        <v>404</v>
      </c>
      <c r="C17" s="13" t="str">
        <f ca="1">IFERROR(__xludf.DUMMYFUNCTION("""COMPUTED_VALUE"""),"高一節")</f>
        <v>高一節</v>
      </c>
      <c r="D17" s="13" t="str">
        <f ca="1">IFERROR(__xludf.DUMMYFUNCTION("""COMPUTED_VALUE"""),"311141")</f>
        <v>311141</v>
      </c>
      <c r="E17" s="13" t="s">
        <v>281</v>
      </c>
      <c r="F17" s="13" t="str">
        <f ca="1">IFERROR(__xludf.DUMMYFUNCTION("""COMPUTED_VALUE"""),"04")</f>
        <v>04</v>
      </c>
      <c r="G17" s="13" t="s">
        <v>10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IFERROR(__xludf.DUMMYFUNCTION("""COMPUTED_VALUE"""),"404")</f>
        <v>404</v>
      </c>
      <c r="C18" s="13" t="str">
        <f ca="1">IFERROR(__xludf.DUMMYFUNCTION("""COMPUTED_VALUE"""),"高一節")</f>
        <v>高一節</v>
      </c>
      <c r="D18" s="13" t="str">
        <f ca="1">IFERROR(__xludf.DUMMYFUNCTION("""COMPUTED_VALUE"""),"311142")</f>
        <v>311142</v>
      </c>
      <c r="E18" s="13" t="s">
        <v>149</v>
      </c>
      <c r="F18" s="13" t="str">
        <f ca="1">IFERROR(__xludf.DUMMYFUNCTION("""COMPUTED_VALUE"""),"05")</f>
        <v>05</v>
      </c>
      <c r="G18" s="13" t="s">
        <v>10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IFERROR(__xludf.DUMMYFUNCTION("""COMPUTED_VALUE"""),"404")</f>
        <v>404</v>
      </c>
      <c r="C19" s="13" t="str">
        <f ca="1">IFERROR(__xludf.DUMMYFUNCTION("""COMPUTED_VALUE"""),"高一節")</f>
        <v>高一節</v>
      </c>
      <c r="D19" s="13" t="str">
        <f ca="1">IFERROR(__xludf.DUMMYFUNCTION("""COMPUTED_VALUE"""),"311147")</f>
        <v>311147</v>
      </c>
      <c r="E19" s="13" t="s">
        <v>264</v>
      </c>
      <c r="F19" s="13" t="str">
        <f ca="1">IFERROR(__xludf.DUMMYFUNCTION("""COMPUTED_VALUE"""),"10")</f>
        <v>10</v>
      </c>
      <c r="G19" s="13" t="s">
        <v>10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IFERROR(__xludf.DUMMYFUNCTION("""COMPUTED_VALUE"""),"404")</f>
        <v>404</v>
      </c>
      <c r="C20" s="13" t="str">
        <f ca="1">IFERROR(__xludf.DUMMYFUNCTION("""COMPUTED_VALUE"""),"高一節")</f>
        <v>高一節</v>
      </c>
      <c r="D20" s="13" t="str">
        <f ca="1">IFERROR(__xludf.DUMMYFUNCTION("""COMPUTED_VALUE"""),"311152")</f>
        <v>311152</v>
      </c>
      <c r="E20" s="13" t="s">
        <v>153</v>
      </c>
      <c r="F20" s="13" t="str">
        <f ca="1">IFERROR(__xludf.DUMMYFUNCTION("""COMPUTED_VALUE"""),"14")</f>
        <v>14</v>
      </c>
      <c r="G20" s="13" t="s">
        <v>10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IFERROR(__xludf.DUMMYFUNCTION("""COMPUTED_VALUE"""),"404")</f>
        <v>404</v>
      </c>
      <c r="C21" s="13" t="str">
        <f ca="1">IFERROR(__xludf.DUMMYFUNCTION("""COMPUTED_VALUE"""),"高一節")</f>
        <v>高一節</v>
      </c>
      <c r="D21" s="13" t="str">
        <f ca="1">IFERROR(__xludf.DUMMYFUNCTION("""COMPUTED_VALUE"""),"311155")</f>
        <v>311155</v>
      </c>
      <c r="E21" s="13" t="s">
        <v>154</v>
      </c>
      <c r="F21" s="13" t="str">
        <f ca="1">IFERROR(__xludf.DUMMYFUNCTION("""COMPUTED_VALUE"""),"17")</f>
        <v>17</v>
      </c>
      <c r="G21" s="13" t="s">
        <v>10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IFERROR(__xludf.DUMMYFUNCTION("""COMPUTED_VALUE"""),"404")</f>
        <v>404</v>
      </c>
      <c r="C22" s="13" t="str">
        <f ca="1">IFERROR(__xludf.DUMMYFUNCTION("""COMPUTED_VALUE"""),"高一節")</f>
        <v>高一節</v>
      </c>
      <c r="D22" s="13" t="str">
        <f ca="1">IFERROR(__xludf.DUMMYFUNCTION("""COMPUTED_VALUE"""),"311167")</f>
        <v>311167</v>
      </c>
      <c r="E22" s="13" t="s">
        <v>160</v>
      </c>
      <c r="F22" s="13" t="str">
        <f ca="1">IFERROR(__xludf.DUMMYFUNCTION("""COMPUTED_VALUE"""),"29")</f>
        <v>29</v>
      </c>
      <c r="G22" s="13" t="s">
        <v>10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IFERROR(__xludf.DUMMYFUNCTION("""COMPUTED_VALUE"""),"404")</f>
        <v>404</v>
      </c>
      <c r="C23" s="13" t="str">
        <f ca="1">IFERROR(__xludf.DUMMYFUNCTION("""COMPUTED_VALUE"""),"高一節")</f>
        <v>高一節</v>
      </c>
      <c r="D23" s="13" t="str">
        <f ca="1">IFERROR(__xludf.DUMMYFUNCTION("""COMPUTED_VALUE"""),"311171")</f>
        <v>311171</v>
      </c>
      <c r="E23" s="13" t="s">
        <v>162</v>
      </c>
      <c r="F23" s="13" t="str">
        <f ca="1">IFERROR(__xludf.DUMMYFUNCTION("""COMPUTED_VALUE"""),"33")</f>
        <v>33</v>
      </c>
      <c r="G23" s="13" t="s">
        <v>10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IFERROR(__xludf.DUMMYFUNCTION("""COMPUTED_VALUE"""),"406")</f>
        <v>406</v>
      </c>
      <c r="C24" s="13" t="str">
        <f ca="1">IFERROR(__xludf.DUMMYFUNCTION("""COMPUTED_VALUE"""),"高一望")</f>
        <v>高一望</v>
      </c>
      <c r="D24" s="13" t="str">
        <f ca="1">IFERROR(__xludf.DUMMYFUNCTION("""COMPUTED_VALUE"""),"311228")</f>
        <v>311228</v>
      </c>
      <c r="E24" s="13" t="s">
        <v>175</v>
      </c>
      <c r="F24" s="13" t="str">
        <f ca="1">IFERROR(__xludf.DUMMYFUNCTION("""COMPUTED_VALUE"""),"03")</f>
        <v>03</v>
      </c>
      <c r="G24" s="13" t="s">
        <v>10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IFERROR(__xludf.DUMMYFUNCTION("""COMPUTED_VALUE"""),"406")</f>
        <v>406</v>
      </c>
      <c r="C25" s="13" t="str">
        <f ca="1">IFERROR(__xludf.DUMMYFUNCTION("""COMPUTED_VALUE"""),"高一望")</f>
        <v>高一望</v>
      </c>
      <c r="D25" s="13" t="str">
        <f ca="1">IFERROR(__xludf.DUMMYFUNCTION("""COMPUTED_VALUE"""),"311241")</f>
        <v>311241</v>
      </c>
      <c r="E25" s="13" t="s">
        <v>181</v>
      </c>
      <c r="F25" s="13" t="str">
        <f ca="1">IFERROR(__xludf.DUMMYFUNCTION("""COMPUTED_VALUE"""),"16")</f>
        <v>16</v>
      </c>
      <c r="G25" s="13" t="s">
        <v>10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IFERROR(__xludf.DUMMYFUNCTION("""COMPUTED_VALUE"""),"406")</f>
        <v>406</v>
      </c>
      <c r="C26" s="13" t="str">
        <f ca="1">IFERROR(__xludf.DUMMYFUNCTION("""COMPUTED_VALUE"""),"高一望")</f>
        <v>高一望</v>
      </c>
      <c r="D26" s="13" t="str">
        <f ca="1">IFERROR(__xludf.DUMMYFUNCTION("""COMPUTED_VALUE"""),"311247")</f>
        <v>311247</v>
      </c>
      <c r="E26" s="13" t="s">
        <v>186</v>
      </c>
      <c r="F26" s="13" t="str">
        <f ca="1">IFERROR(__xludf.DUMMYFUNCTION("""COMPUTED_VALUE"""),"22")</f>
        <v>22</v>
      </c>
      <c r="G26" s="13" t="s">
        <v>10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IFERROR(__xludf.DUMMYFUNCTION("""COMPUTED_VALUE"""),"406")</f>
        <v>406</v>
      </c>
      <c r="C27" s="13" t="str">
        <f ca="1">IFERROR(__xludf.DUMMYFUNCTION("""COMPUTED_VALUE"""),"高一望")</f>
        <v>高一望</v>
      </c>
      <c r="D27" s="13" t="str">
        <f ca="1">IFERROR(__xludf.DUMMYFUNCTION("""COMPUTED_VALUE"""),"311248")</f>
        <v>311248</v>
      </c>
      <c r="E27" s="13" t="s">
        <v>187</v>
      </c>
      <c r="F27" s="13" t="str">
        <f ca="1">IFERROR(__xludf.DUMMYFUNCTION("""COMPUTED_VALUE"""),"23")</f>
        <v>23</v>
      </c>
      <c r="G27" s="13" t="s">
        <v>10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IFERROR(__xludf.DUMMYFUNCTION("""COMPUTED_VALUE"""),"406")</f>
        <v>406</v>
      </c>
      <c r="C28" s="13" t="str">
        <f ca="1">IFERROR(__xludf.DUMMYFUNCTION("""COMPUTED_VALUE"""),"高一望")</f>
        <v>高一望</v>
      </c>
      <c r="D28" s="13" t="str">
        <f ca="1">IFERROR(__xludf.DUMMYFUNCTION("""COMPUTED_VALUE"""),"311249")</f>
        <v>311249</v>
      </c>
      <c r="E28" s="13" t="s">
        <v>188</v>
      </c>
      <c r="F28" s="13" t="str">
        <f ca="1">IFERROR(__xludf.DUMMYFUNCTION("""COMPUTED_VALUE"""),"24")</f>
        <v>24</v>
      </c>
      <c r="G28" s="13" t="s">
        <v>10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IFERROR(__xludf.DUMMYFUNCTION("""COMPUTED_VALUE"""),"406")</f>
        <v>406</v>
      </c>
      <c r="C29" s="13" t="str">
        <f ca="1">IFERROR(__xludf.DUMMYFUNCTION("""COMPUTED_VALUE"""),"高一望")</f>
        <v>高一望</v>
      </c>
      <c r="D29" s="13" t="str">
        <f ca="1">IFERROR(__xludf.DUMMYFUNCTION("""COMPUTED_VALUE"""),"311250")</f>
        <v>311250</v>
      </c>
      <c r="E29" s="13" t="s">
        <v>189</v>
      </c>
      <c r="F29" s="13" t="str">
        <f ca="1">IFERROR(__xludf.DUMMYFUNCTION("""COMPUTED_VALUE"""),"25")</f>
        <v>25</v>
      </c>
      <c r="G29" s="13" t="s">
        <v>10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/>
      <c r="B30" s="13"/>
      <c r="C30" s="13"/>
      <c r="D30" s="13"/>
      <c r="E30" s="13"/>
      <c r="F30" s="13"/>
      <c r="G30" s="13"/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/>
      <c r="B31" s="13"/>
      <c r="C31" s="13"/>
      <c r="D31" s="13"/>
      <c r="E31" s="13"/>
      <c r="F31" s="13"/>
      <c r="G31" s="13"/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/>
      <c r="B32" s="13"/>
      <c r="C32" s="13"/>
      <c r="D32" s="13"/>
      <c r="E32" s="13"/>
      <c r="F32" s="13"/>
      <c r="G32" s="13"/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/>
      <c r="B33" s="13"/>
      <c r="C33" s="13"/>
      <c r="D33" s="13"/>
      <c r="E33" s="13"/>
      <c r="F33" s="13"/>
      <c r="G33" s="13"/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/>
      <c r="B34" s="13"/>
      <c r="C34" s="13"/>
      <c r="D34" s="13"/>
      <c r="E34" s="13"/>
      <c r="F34" s="13"/>
      <c r="G34" s="13"/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/>
      <c r="B35" s="13"/>
      <c r="C35" s="13"/>
      <c r="D35" s="13"/>
      <c r="E35" s="13"/>
      <c r="F35" s="13"/>
      <c r="G35" s="13"/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/>
      <c r="B36" s="13"/>
      <c r="C36" s="13"/>
      <c r="D36" s="13"/>
      <c r="E36" s="13"/>
      <c r="F36" s="13"/>
      <c r="G36" s="13"/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/>
      <c r="B37" s="13"/>
      <c r="C37" s="13"/>
      <c r="D37" s="13"/>
      <c r="E37" s="13"/>
      <c r="F37" s="13"/>
      <c r="G37" s="13"/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/>
      <c r="B38" s="13"/>
      <c r="C38" s="13"/>
      <c r="D38" s="13"/>
      <c r="E38" s="13"/>
      <c r="F38" s="13"/>
      <c r="G38" s="13"/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/>
      <c r="B39" s="13"/>
      <c r="C39" s="13"/>
      <c r="D39" s="13"/>
      <c r="E39" s="13"/>
      <c r="F39" s="13"/>
      <c r="G39" s="13"/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/>
      <c r="B40" s="13"/>
      <c r="C40" s="13"/>
      <c r="D40" s="13"/>
      <c r="E40" s="13"/>
      <c r="F40" s="13"/>
      <c r="G40" s="13"/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/>
      <c r="B41" s="13"/>
      <c r="C41" s="13"/>
      <c r="D41" s="13"/>
      <c r="E41" s="13"/>
      <c r="F41" s="13"/>
      <c r="G41" s="13"/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/>
      <c r="B42" s="13"/>
      <c r="C42" s="13"/>
      <c r="D42" s="13"/>
      <c r="E42" s="13"/>
      <c r="F42" s="13"/>
      <c r="G42" s="13"/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/>
      <c r="B43" s="13"/>
      <c r="C43" s="13"/>
      <c r="D43" s="13"/>
      <c r="E43" s="13"/>
      <c r="F43" s="13"/>
      <c r="G43" s="13"/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/>
      <c r="B44" s="13"/>
      <c r="C44" s="13"/>
      <c r="D44" s="13"/>
      <c r="E44" s="13"/>
      <c r="F44" s="13"/>
      <c r="G44" s="13"/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/>
      <c r="B45" s="13"/>
      <c r="C45" s="13"/>
      <c r="D45" s="13"/>
      <c r="E45" s="13"/>
      <c r="F45" s="13"/>
      <c r="G45" s="13"/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5" bestFit="1" customWidth="1"/>
    <col min="8" max="17" width="8.90625" style="3" customWidth="1"/>
  </cols>
  <sheetData>
    <row r="1" spans="1:26" ht="38" customHeight="1">
      <c r="A1" s="24" t="s">
        <v>110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40">
      <c r="A2" s="18" t="s">
        <v>0</v>
      </c>
      <c r="B2" s="19" t="s">
        <v>3</v>
      </c>
      <c r="C2" s="22" t="s">
        <v>109</v>
      </c>
      <c r="D2" s="18" t="s">
        <v>25</v>
      </c>
      <c r="E2" s="20" t="s">
        <v>61</v>
      </c>
      <c r="F2" s="18" t="s">
        <v>1</v>
      </c>
      <c r="G2" s="21">
        <f ca="1">A28</f>
        <v>24</v>
      </c>
      <c r="H2" s="29" t="s">
        <v>2</v>
      </c>
      <c r="I2" s="30"/>
      <c r="J2" s="29" t="s">
        <v>46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f ca="1">IF(B5&lt;&gt;"",A29+1,"")</f>
        <v>1</v>
      </c>
      <c r="B5" s="13" t="str">
        <f ca="1">IFERROR(__xludf.DUMMYFUNCTION("""COMPUTED_VALUE"""),"406")</f>
        <v>406</v>
      </c>
      <c r="C5" s="13" t="str">
        <f ca="1">IFERROR(__xludf.DUMMYFUNCTION("""COMPUTED_VALUE"""),"高一望")</f>
        <v>高一望</v>
      </c>
      <c r="D5" s="13" t="str">
        <f ca="1">IFERROR(__xludf.DUMMYFUNCTION("""COMPUTED_VALUE"""),"311254")</f>
        <v>311254</v>
      </c>
      <c r="E5" s="13" t="s">
        <v>191</v>
      </c>
      <c r="F5" s="13" t="str">
        <f ca="1">IFERROR(__xludf.DUMMYFUNCTION("""COMPUTED_VALUE"""),"29")</f>
        <v>29</v>
      </c>
      <c r="G5" s="13" t="s">
        <v>10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28" ca="1" si="0">IF(B6&lt;&gt;"",A5+1,"")</f>
        <v>2</v>
      </c>
      <c r="B6" s="13" t="str">
        <f ca="1">IFERROR(__xludf.DUMMYFUNCTION("""COMPUTED_VALUE"""),"406")</f>
        <v>406</v>
      </c>
      <c r="C6" s="13" t="str">
        <f ca="1">IFERROR(__xludf.DUMMYFUNCTION("""COMPUTED_VALUE"""),"高一望")</f>
        <v>高一望</v>
      </c>
      <c r="D6" s="13" t="str">
        <f ca="1">IFERROR(__xludf.DUMMYFUNCTION("""COMPUTED_VALUE"""),"311259")</f>
        <v>311259</v>
      </c>
      <c r="E6" s="13" t="s">
        <v>192</v>
      </c>
      <c r="F6" s="13" t="str">
        <f ca="1">IFERROR(__xludf.DUMMYFUNCTION("""COMPUTED_VALUE"""),"34")</f>
        <v>34</v>
      </c>
      <c r="G6" s="13" t="s">
        <v>10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IFERROR(__xludf.DUMMYFUNCTION("""COMPUTED_VALUE"""),"406")</f>
        <v>406</v>
      </c>
      <c r="C7" s="13" t="str">
        <f ca="1">IFERROR(__xludf.DUMMYFUNCTION("""COMPUTED_VALUE"""),"高一望")</f>
        <v>高一望</v>
      </c>
      <c r="D7" s="13" t="str">
        <f ca="1">IFERROR(__xludf.DUMMYFUNCTION("""COMPUTED_VALUE"""),"311264")</f>
        <v>311264</v>
      </c>
      <c r="E7" s="13" t="s">
        <v>195</v>
      </c>
      <c r="F7" s="13" t="str">
        <f ca="1">IFERROR(__xludf.DUMMYFUNCTION("""COMPUTED_VALUE"""),"39")</f>
        <v>39</v>
      </c>
      <c r="G7" s="13" t="s">
        <v>10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IFERROR(__xludf.DUMMYFUNCTION("""COMPUTED_VALUE"""),"406")</f>
        <v>406</v>
      </c>
      <c r="C8" s="13" t="str">
        <f ca="1">IFERROR(__xludf.DUMMYFUNCTION("""COMPUTED_VALUE"""),"高一望")</f>
        <v>高一望</v>
      </c>
      <c r="D8" s="13" t="str">
        <f ca="1">IFERROR(__xludf.DUMMYFUNCTION("""COMPUTED_VALUE"""),"311269")</f>
        <v>311269</v>
      </c>
      <c r="E8" s="13" t="s">
        <v>198</v>
      </c>
      <c r="F8" s="13" t="str">
        <f ca="1">IFERROR(__xludf.DUMMYFUNCTION("""COMPUTED_VALUE"""),"19")</f>
        <v>19</v>
      </c>
      <c r="G8" s="13" t="s">
        <v>10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IFERROR(__xludf.DUMMYFUNCTION("""COMPUTED_VALUE"""),"407")</f>
        <v>407</v>
      </c>
      <c r="C9" s="13" t="str">
        <f ca="1">IFERROR(__xludf.DUMMYFUNCTION("""COMPUTED_VALUE"""),"高一愛")</f>
        <v>高一愛</v>
      </c>
      <c r="D9" s="13" t="str">
        <f ca="1">IFERROR(__xludf.DUMMYFUNCTION("""COMPUTED_VALUE"""),"311279")</f>
        <v>311279</v>
      </c>
      <c r="E9" s="13" t="s">
        <v>220</v>
      </c>
      <c r="F9" s="13" t="str">
        <f ca="1">IFERROR(__xludf.DUMMYFUNCTION("""COMPUTED_VALUE"""),"10")</f>
        <v>10</v>
      </c>
      <c r="G9" s="13" t="s">
        <v>10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IFERROR(__xludf.DUMMYFUNCTION("""COMPUTED_VALUE"""),"407")</f>
        <v>407</v>
      </c>
      <c r="C10" s="13" t="str">
        <f ca="1">IFERROR(__xludf.DUMMYFUNCTION("""COMPUTED_VALUE"""),"高一愛")</f>
        <v>高一愛</v>
      </c>
      <c r="D10" s="13" t="str">
        <f ca="1">IFERROR(__xludf.DUMMYFUNCTION("""COMPUTED_VALUE"""),"311288")</f>
        <v>311288</v>
      </c>
      <c r="E10" s="13" t="s">
        <v>248</v>
      </c>
      <c r="F10" s="13" t="str">
        <f ca="1">IFERROR(__xludf.DUMMYFUNCTION("""COMPUTED_VALUE"""),"19")</f>
        <v>19</v>
      </c>
      <c r="G10" s="13" t="s">
        <v>10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IFERROR(__xludf.DUMMYFUNCTION("""COMPUTED_VALUE"""),"407")</f>
        <v>407</v>
      </c>
      <c r="C11" s="13" t="str">
        <f ca="1">IFERROR(__xludf.DUMMYFUNCTION("""COMPUTED_VALUE"""),"高一愛")</f>
        <v>高一愛</v>
      </c>
      <c r="D11" s="13" t="str">
        <f ca="1">IFERROR(__xludf.DUMMYFUNCTION("""COMPUTED_VALUE"""),"311295")</f>
        <v>311295</v>
      </c>
      <c r="E11" s="13" t="s">
        <v>250</v>
      </c>
      <c r="F11" s="13" t="str">
        <f ca="1">IFERROR(__xludf.DUMMYFUNCTION("""COMPUTED_VALUE"""),"25")</f>
        <v>25</v>
      </c>
      <c r="G11" s="13" t="s">
        <v>10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IFERROR(__xludf.DUMMYFUNCTION("""COMPUTED_VALUE"""),"407")</f>
        <v>407</v>
      </c>
      <c r="C12" s="13" t="str">
        <f ca="1">IFERROR(__xludf.DUMMYFUNCTION("""COMPUTED_VALUE"""),"高一愛")</f>
        <v>高一愛</v>
      </c>
      <c r="D12" s="13" t="str">
        <f ca="1">IFERROR(__xludf.DUMMYFUNCTION("""COMPUTED_VALUE"""),"311302")</f>
        <v>311302</v>
      </c>
      <c r="E12" s="13" t="s">
        <v>252</v>
      </c>
      <c r="F12" s="13" t="str">
        <f ca="1">IFERROR(__xludf.DUMMYFUNCTION("""COMPUTED_VALUE"""),"32")</f>
        <v>32</v>
      </c>
      <c r="G12" s="13" t="s">
        <v>10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IFERROR(__xludf.DUMMYFUNCTION("""COMPUTED_VALUE"""),"407")</f>
        <v>407</v>
      </c>
      <c r="C13" s="13" t="str">
        <f ca="1">IFERROR(__xludf.DUMMYFUNCTION("""COMPUTED_VALUE"""),"高一愛")</f>
        <v>高一愛</v>
      </c>
      <c r="D13" s="13" t="str">
        <f ca="1">IFERROR(__xludf.DUMMYFUNCTION("""COMPUTED_VALUE"""),"311303")</f>
        <v>311303</v>
      </c>
      <c r="E13" s="13" t="s">
        <v>253</v>
      </c>
      <c r="F13" s="13" t="str">
        <f ca="1">IFERROR(__xludf.DUMMYFUNCTION("""COMPUTED_VALUE"""),"33")</f>
        <v>33</v>
      </c>
      <c r="G13" s="13" t="s">
        <v>10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IFERROR(__xludf.DUMMYFUNCTION("""COMPUTED_VALUE"""),"407")</f>
        <v>407</v>
      </c>
      <c r="C14" s="13" t="str">
        <f ca="1">IFERROR(__xludf.DUMMYFUNCTION("""COMPUTED_VALUE"""),"高一愛")</f>
        <v>高一愛</v>
      </c>
      <c r="D14" s="13" t="str">
        <f ca="1">IFERROR(__xludf.DUMMYFUNCTION("""COMPUTED_VALUE"""),"311305")</f>
        <v>311305</v>
      </c>
      <c r="E14" s="13" t="s">
        <v>282</v>
      </c>
      <c r="F14" s="13" t="str">
        <f ca="1">IFERROR(__xludf.DUMMYFUNCTION("""COMPUTED_VALUE"""),"35")</f>
        <v>35</v>
      </c>
      <c r="G14" s="13" t="s">
        <v>10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IFERROR(__xludf.DUMMYFUNCTION("""COMPUTED_VALUE"""),"407")</f>
        <v>407</v>
      </c>
      <c r="C15" s="13" t="str">
        <f ca="1">IFERROR(__xludf.DUMMYFUNCTION("""COMPUTED_VALUE"""),"高一愛")</f>
        <v>高一愛</v>
      </c>
      <c r="D15" s="13" t="str">
        <f ca="1">IFERROR(__xludf.DUMMYFUNCTION("""COMPUTED_VALUE"""),"311310")</f>
        <v>311310</v>
      </c>
      <c r="E15" s="13" t="s">
        <v>256</v>
      </c>
      <c r="F15" s="13" t="str">
        <f ca="1">IFERROR(__xludf.DUMMYFUNCTION("""COMPUTED_VALUE"""),"40")</f>
        <v>40</v>
      </c>
      <c r="G15" s="13" t="s">
        <v>10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IFERROR(__xludf.DUMMYFUNCTION("""COMPUTED_VALUE"""),"407")</f>
        <v>407</v>
      </c>
      <c r="C16" s="13" t="str">
        <f ca="1">IFERROR(__xludf.DUMMYFUNCTION("""COMPUTED_VALUE"""),"高一愛")</f>
        <v>高一愛</v>
      </c>
      <c r="D16" s="13" t="str">
        <f ca="1">IFERROR(__xludf.DUMMYFUNCTION("""COMPUTED_VALUE"""),"311312")</f>
        <v>311312</v>
      </c>
      <c r="E16" s="13" t="s">
        <v>258</v>
      </c>
      <c r="F16" s="13" t="str">
        <f ca="1">IFERROR(__xludf.DUMMYFUNCTION("""COMPUTED_VALUE"""),"42")</f>
        <v>42</v>
      </c>
      <c r="G16" s="13" t="s">
        <v>10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IFERROR(__xludf.DUMMYFUNCTION("""COMPUTED_VALUE"""),"407")</f>
        <v>407</v>
      </c>
      <c r="C17" s="13" t="str">
        <f ca="1">IFERROR(__xludf.DUMMYFUNCTION("""COMPUTED_VALUE"""),"高一愛")</f>
        <v>高一愛</v>
      </c>
      <c r="D17" s="13" t="str">
        <f ca="1">IFERROR(__xludf.DUMMYFUNCTION("""COMPUTED_VALUE"""),"311313")</f>
        <v>311313</v>
      </c>
      <c r="E17" s="13" t="s">
        <v>259</v>
      </c>
      <c r="F17" s="13" t="str">
        <f ca="1">IFERROR(__xludf.DUMMYFUNCTION("""COMPUTED_VALUE"""),"43")</f>
        <v>43</v>
      </c>
      <c r="G17" s="13" t="s">
        <v>10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IFERROR(__xludf.DUMMYFUNCTION("""COMPUTED_VALUE"""),"408")</f>
        <v>408</v>
      </c>
      <c r="C18" s="13" t="str">
        <f ca="1">IFERROR(__xludf.DUMMYFUNCTION("""COMPUTED_VALUE"""),"高一真")</f>
        <v>高一真</v>
      </c>
      <c r="D18" s="13" t="str">
        <f ca="1">IFERROR(__xludf.DUMMYFUNCTION("""COMPUTED_VALUE"""),"311319")</f>
        <v>311319</v>
      </c>
      <c r="E18" s="13" t="s">
        <v>225</v>
      </c>
      <c r="F18" s="13" t="str">
        <f ca="1">IFERROR(__xludf.DUMMYFUNCTION("""COMPUTED_VALUE"""),"06")</f>
        <v>06</v>
      </c>
      <c r="G18" s="13" t="s">
        <v>10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IFERROR(__xludf.DUMMYFUNCTION("""COMPUTED_VALUE"""),"408")</f>
        <v>408</v>
      </c>
      <c r="C19" s="13" t="str">
        <f ca="1">IFERROR(__xludf.DUMMYFUNCTION("""COMPUTED_VALUE"""),"高一真")</f>
        <v>高一真</v>
      </c>
      <c r="D19" s="13" t="str">
        <f ca="1">IFERROR(__xludf.DUMMYFUNCTION("""COMPUTED_VALUE"""),"311320")</f>
        <v>311320</v>
      </c>
      <c r="E19" s="13" t="s">
        <v>226</v>
      </c>
      <c r="F19" s="13" t="str">
        <f ca="1">IFERROR(__xludf.DUMMYFUNCTION("""COMPUTED_VALUE"""),"07")</f>
        <v>07</v>
      </c>
      <c r="G19" s="13" t="s">
        <v>10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IFERROR(__xludf.DUMMYFUNCTION("""COMPUTED_VALUE"""),"408")</f>
        <v>408</v>
      </c>
      <c r="C20" s="13" t="str">
        <f ca="1">IFERROR(__xludf.DUMMYFUNCTION("""COMPUTED_VALUE"""),"高一真")</f>
        <v>高一真</v>
      </c>
      <c r="D20" s="13" t="str">
        <f ca="1">IFERROR(__xludf.DUMMYFUNCTION("""COMPUTED_VALUE"""),"311330")</f>
        <v>311330</v>
      </c>
      <c r="E20" s="13" t="s">
        <v>283</v>
      </c>
      <c r="F20" s="13" t="str">
        <f ca="1">IFERROR(__xludf.DUMMYFUNCTION("""COMPUTED_VALUE"""),"17")</f>
        <v>17</v>
      </c>
      <c r="G20" s="13" t="s">
        <v>10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IFERROR(__xludf.DUMMYFUNCTION("""COMPUTED_VALUE"""),"408")</f>
        <v>408</v>
      </c>
      <c r="C21" s="13" t="str">
        <f ca="1">IFERROR(__xludf.DUMMYFUNCTION("""COMPUTED_VALUE"""),"高一真")</f>
        <v>高一真</v>
      </c>
      <c r="D21" s="13" t="str">
        <f ca="1">IFERROR(__xludf.DUMMYFUNCTION("""COMPUTED_VALUE"""),"311335")</f>
        <v>311335</v>
      </c>
      <c r="E21" s="13" t="s">
        <v>230</v>
      </c>
      <c r="F21" s="13" t="str">
        <f ca="1">IFERROR(__xludf.DUMMYFUNCTION("""COMPUTED_VALUE"""),"22")</f>
        <v>22</v>
      </c>
      <c r="G21" s="13" t="s">
        <v>10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8" t="str">
        <f ca="1">IFERROR(__xludf.DUMMYFUNCTION("""COMPUTED_VALUE"""),"408")</f>
        <v>408</v>
      </c>
      <c r="C22" s="8" t="str">
        <f ca="1">IFERROR(__xludf.DUMMYFUNCTION("""COMPUTED_VALUE"""),"高一真")</f>
        <v>高一真</v>
      </c>
      <c r="D22" s="8" t="str">
        <f ca="1">IFERROR(__xludf.DUMMYFUNCTION("""COMPUTED_VALUE"""),"311341")</f>
        <v>311341</v>
      </c>
      <c r="E22" s="13" t="s">
        <v>233</v>
      </c>
      <c r="F22" s="8" t="str">
        <f ca="1">IFERROR(__xludf.DUMMYFUNCTION("""COMPUTED_VALUE"""),"28")</f>
        <v>28</v>
      </c>
      <c r="G22" s="13" t="s">
        <v>10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IFERROR(__xludf.DUMMYFUNCTION("""COMPUTED_VALUE"""),"408")</f>
        <v>408</v>
      </c>
      <c r="C23" s="8" t="str">
        <f ca="1">IFERROR(__xludf.DUMMYFUNCTION("""COMPUTED_VALUE"""),"高一真")</f>
        <v>高一真</v>
      </c>
      <c r="D23" s="8" t="str">
        <f ca="1">IFERROR(__xludf.DUMMYFUNCTION("""COMPUTED_VALUE"""),"311343")</f>
        <v>311343</v>
      </c>
      <c r="E23" s="13" t="s">
        <v>235</v>
      </c>
      <c r="F23" s="8" t="str">
        <f ca="1">IFERROR(__xludf.DUMMYFUNCTION("""COMPUTED_VALUE"""),"30")</f>
        <v>30</v>
      </c>
      <c r="G23" s="13" t="s">
        <v>10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IFERROR(__xludf.DUMMYFUNCTION("""COMPUTED_VALUE"""),"408")</f>
        <v>408</v>
      </c>
      <c r="C24" s="8" t="str">
        <f ca="1">IFERROR(__xludf.DUMMYFUNCTION("""COMPUTED_VALUE"""),"高一真")</f>
        <v>高一真</v>
      </c>
      <c r="D24" s="8" t="str">
        <f ca="1">IFERROR(__xludf.DUMMYFUNCTION("""COMPUTED_VALUE"""),"311345")</f>
        <v>311345</v>
      </c>
      <c r="E24" s="13" t="s">
        <v>284</v>
      </c>
      <c r="F24" s="8" t="str">
        <f ca="1">IFERROR(__xludf.DUMMYFUNCTION("""COMPUTED_VALUE"""),"32")</f>
        <v>32</v>
      </c>
      <c r="G24" s="13" t="s">
        <v>10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IFERROR(__xludf.DUMMYFUNCTION("""COMPUTED_VALUE"""),"408")</f>
        <v>408</v>
      </c>
      <c r="C25" s="8" t="str">
        <f ca="1">IFERROR(__xludf.DUMMYFUNCTION("""COMPUTED_VALUE"""),"高一真")</f>
        <v>高一真</v>
      </c>
      <c r="D25" s="8" t="str">
        <f ca="1">IFERROR(__xludf.DUMMYFUNCTION("""COMPUTED_VALUE"""),"311348")</f>
        <v>311348</v>
      </c>
      <c r="E25" s="13" t="s">
        <v>237</v>
      </c>
      <c r="F25" s="8" t="str">
        <f ca="1">IFERROR(__xludf.DUMMYFUNCTION("""COMPUTED_VALUE"""),"35")</f>
        <v>35</v>
      </c>
      <c r="G25" s="13" t="s">
        <v>10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IFERROR(__xludf.DUMMYFUNCTION("""COMPUTED_VALUE"""),"408")</f>
        <v>408</v>
      </c>
      <c r="C26" s="8" t="str">
        <f ca="1">IFERROR(__xludf.DUMMYFUNCTION("""COMPUTED_VALUE"""),"高一真")</f>
        <v>高一真</v>
      </c>
      <c r="D26" s="8" t="str">
        <f ca="1">IFERROR(__xludf.DUMMYFUNCTION("""COMPUTED_VALUE"""),"311349")</f>
        <v>311349</v>
      </c>
      <c r="E26" s="13" t="s">
        <v>238</v>
      </c>
      <c r="F26" s="8" t="str">
        <f ca="1">IFERROR(__xludf.DUMMYFUNCTION("""COMPUTED_VALUE"""),"36")</f>
        <v>36</v>
      </c>
      <c r="G26" s="13" t="s">
        <v>10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IFERROR(__xludf.DUMMYFUNCTION("""COMPUTED_VALUE"""),"408")</f>
        <v>408</v>
      </c>
      <c r="C27" s="8" t="str">
        <f ca="1">IFERROR(__xludf.DUMMYFUNCTION("""COMPUTED_VALUE"""),"高一真")</f>
        <v>高一真</v>
      </c>
      <c r="D27" s="8" t="str">
        <f ca="1">IFERROR(__xludf.DUMMYFUNCTION("""COMPUTED_VALUE"""),"311353")</f>
        <v>311353</v>
      </c>
      <c r="E27" s="13" t="s">
        <v>240</v>
      </c>
      <c r="F27" s="8" t="str">
        <f ca="1">IFERROR(__xludf.DUMMYFUNCTION("""COMPUTED_VALUE"""),"40")</f>
        <v>40</v>
      </c>
      <c r="G27" s="13" t="s">
        <v>10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8" t="str">
        <f ca="1">IFERROR(__xludf.DUMMYFUNCTION("""COMPUTED_VALUE"""),"408")</f>
        <v>408</v>
      </c>
      <c r="C28" s="8" t="str">
        <f ca="1">IFERROR(__xludf.DUMMYFUNCTION("""COMPUTED_VALUE"""),"高一真")</f>
        <v>高一真</v>
      </c>
      <c r="D28" s="8" t="str">
        <f ca="1">IFERROR(__xludf.DUMMYFUNCTION("""COMPUTED_VALUE"""),"311354")</f>
        <v>311354</v>
      </c>
      <c r="E28" s="13" t="s">
        <v>273</v>
      </c>
      <c r="F28" s="8" t="str">
        <f ca="1">IFERROR(__xludf.DUMMYFUNCTION("""COMPUTED_VALUE"""),"41")</f>
        <v>41</v>
      </c>
      <c r="G28" s="13" t="s">
        <v>10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/>
      <c r="B29" s="13"/>
      <c r="C29" s="13"/>
      <c r="D29" s="13"/>
      <c r="E29" s="13"/>
      <c r="F29" s="13"/>
      <c r="G29" s="13"/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26" s="16" customFormat="1" ht="27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</row>
    <row r="32" spans="1:26" s="16" customFormat="1" ht="27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</row>
    <row r="33" spans="1:17" s="16" customFormat="1" ht="27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</row>
    <row r="34" spans="1:17" s="16" customFormat="1" ht="27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</row>
    <row r="35" spans="1:17" s="16" customFormat="1" ht="27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</row>
    <row r="36" spans="1:17" s="16" customFormat="1" ht="27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</row>
    <row r="37" spans="1:17" s="16" customFormat="1" ht="27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</row>
    <row r="38" spans="1:17" s="16" customFormat="1" ht="27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</row>
    <row r="39" spans="1:17" s="16" customFormat="1" ht="27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</row>
    <row r="40" spans="1:17" s="16" customFormat="1" ht="27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</row>
    <row r="41" spans="1:17" s="16" customFormat="1" ht="27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</row>
    <row r="42" spans="1:17" s="16" customFormat="1" ht="27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</row>
    <row r="43" spans="1:17" s="16" customFormat="1" ht="27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</row>
    <row r="44" spans="1:17" s="16" customFormat="1" ht="27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</row>
    <row r="45" spans="1:17" s="16" customFormat="1" ht="27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</row>
    <row r="46" spans="1:17" s="16" customFormat="1" ht="27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7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7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26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26" s="16" customFormat="1" ht="27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26" s="16" customFormat="1" ht="27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26" s="16" customFormat="1" ht="27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26" s="16" customFormat="1" ht="27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26" s="16" customFormat="1" ht="27" customHeight="1">
      <c r="A54" s="13" t="str">
        <f>IF(B54&lt;&gt;"",A28+1,"")</f>
        <v/>
      </c>
      <c r="B54" s="8"/>
      <c r="C54" s="8"/>
      <c r="D54" s="8"/>
      <c r="E54" s="8"/>
      <c r="F54" s="8"/>
      <c r="G54" s="13" t="str">
        <f t="shared" ref="G54:G126" si="1">IF(B54&lt;&gt;"",MID($B$1,4,20),"")</f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ref="A55:A69" si="2">IF(B55&lt;&gt;"",A54+1,"")</f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2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2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2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2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2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2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2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2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2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2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2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2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2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2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ref="A70:A127" si="3">IF(B70&lt;&gt;"",A69+1,"")</f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3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3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3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3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3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3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3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3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3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3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3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3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3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3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3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3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3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3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3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3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3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3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3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3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3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3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3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3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3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3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3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3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3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3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3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3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3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3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3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3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3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3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3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3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3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3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3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3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3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3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3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3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3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3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3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3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3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107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19" t="s">
        <v>15</v>
      </c>
      <c r="D2" s="18" t="s">
        <v>25</v>
      </c>
      <c r="E2" s="20" t="s">
        <v>64</v>
      </c>
      <c r="F2" s="18" t="s">
        <v>1</v>
      </c>
      <c r="G2" s="21">
        <f ca="1">A27</f>
        <v>23</v>
      </c>
      <c r="H2" s="38" t="s">
        <v>2</v>
      </c>
      <c r="I2" s="39"/>
      <c r="J2" s="38" t="s">
        <v>45</v>
      </c>
      <c r="K2" s="39"/>
      <c r="L2" s="42" t="s">
        <v>82</v>
      </c>
      <c r="M2" s="43"/>
      <c r="N2" s="38"/>
      <c r="O2" s="39"/>
      <c r="P2" s="38" t="s">
        <v>26</v>
      </c>
      <c r="Q2" s="39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40" t="s">
        <v>72</v>
      </c>
      <c r="I3" s="33"/>
      <c r="J3" s="33"/>
      <c r="K3" s="33"/>
      <c r="L3" s="33"/>
      <c r="M3" s="33"/>
      <c r="N3" s="33"/>
      <c r="O3" s="41"/>
      <c r="P3" s="29"/>
      <c r="Q3" s="30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B,M,Z"",0)"),"403")</f>
        <v>403</v>
      </c>
      <c r="C5" s="13" t="str">
        <f ca="1">IFERROR(__xludf.DUMMYFUNCTION("""COMPUTED_VALUE"""),"高一勇")</f>
        <v>高一勇</v>
      </c>
      <c r="D5" s="13" t="str">
        <f ca="1">IFERROR(__xludf.DUMMYFUNCTION("""COMPUTED_VALUE"""),"311095")</f>
        <v>311095</v>
      </c>
      <c r="E5" s="13" t="s">
        <v>131</v>
      </c>
      <c r="F5" s="13" t="str">
        <f ca="1">IFERROR(__xludf.DUMMYFUNCTION("""COMPUTED_VALUE"""),"03")</f>
        <v>03</v>
      </c>
      <c r="G5" s="13" t="s">
        <v>15</v>
      </c>
      <c r="H5" s="8"/>
      <c r="I5" s="8"/>
      <c r="J5" s="8"/>
      <c r="K5" s="8"/>
      <c r="L5" s="8"/>
      <c r="M5" s="8"/>
      <c r="N5" s="8"/>
      <c r="O5" s="8"/>
      <c r="P5" s="8"/>
      <c r="Q5" s="8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IFERROR(__xludf.DUMMYFUNCTION("""COMPUTED_VALUE"""),"403")</f>
        <v>403</v>
      </c>
      <c r="C6" s="13" t="str">
        <f ca="1">IFERROR(__xludf.DUMMYFUNCTION("""COMPUTED_VALUE"""),"高一勇")</f>
        <v>高一勇</v>
      </c>
      <c r="D6" s="13" t="str">
        <f ca="1">IFERROR(__xludf.DUMMYFUNCTION("""COMPUTED_VALUE"""),"311112")</f>
        <v>311112</v>
      </c>
      <c r="E6" s="13" t="s">
        <v>139</v>
      </c>
      <c r="F6" s="13" t="str">
        <f ca="1">IFERROR(__xludf.DUMMYFUNCTION("""COMPUTED_VALUE"""),"20")</f>
        <v>20</v>
      </c>
      <c r="G6" s="13" t="s">
        <v>15</v>
      </c>
      <c r="H6" s="8"/>
      <c r="I6" s="8"/>
      <c r="J6" s="8"/>
      <c r="K6" s="8"/>
      <c r="L6" s="8"/>
      <c r="M6" s="8"/>
      <c r="N6" s="8"/>
      <c r="O6" s="8"/>
      <c r="P6" s="8"/>
      <c r="Q6" s="8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IFERROR(__xludf.DUMMYFUNCTION("""COMPUTED_VALUE"""),"403")</f>
        <v>403</v>
      </c>
      <c r="C7" s="13" t="str">
        <f ca="1">IFERROR(__xludf.DUMMYFUNCTION("""COMPUTED_VALUE"""),"高一勇")</f>
        <v>高一勇</v>
      </c>
      <c r="D7" s="13" t="str">
        <f ca="1">IFERROR(__xludf.DUMMYFUNCTION("""COMPUTED_VALUE"""),"311125")</f>
        <v>311125</v>
      </c>
      <c r="E7" s="13" t="s">
        <v>280</v>
      </c>
      <c r="F7" s="13" t="str">
        <f ca="1">IFERROR(__xludf.DUMMYFUNCTION("""COMPUTED_VALUE"""),"33")</f>
        <v>33</v>
      </c>
      <c r="G7" s="13" t="s">
        <v>15</v>
      </c>
      <c r="H7" s="8"/>
      <c r="I7" s="8"/>
      <c r="J7" s="8"/>
      <c r="K7" s="8"/>
      <c r="L7" s="8"/>
      <c r="M7" s="8"/>
      <c r="N7" s="8"/>
      <c r="O7" s="8"/>
      <c r="P7" s="8"/>
      <c r="Q7" s="8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IFERROR(__xludf.DUMMYFUNCTION("""COMPUTED_VALUE"""),"403")</f>
        <v>403</v>
      </c>
      <c r="C8" s="13" t="str">
        <f ca="1">IFERROR(__xludf.DUMMYFUNCTION("""COMPUTED_VALUE"""),"高一勇")</f>
        <v>高一勇</v>
      </c>
      <c r="D8" s="13" t="str">
        <f ca="1">IFERROR(__xludf.DUMMYFUNCTION("""COMPUTED_VALUE"""),"311136")</f>
        <v>311136</v>
      </c>
      <c r="E8" s="13" t="s">
        <v>117</v>
      </c>
      <c r="F8" s="13" t="str">
        <f ca="1">IFERROR(__xludf.DUMMYFUNCTION("""COMPUTED_VALUE"""),"18")</f>
        <v>18</v>
      </c>
      <c r="G8" s="13" t="s">
        <v>15</v>
      </c>
      <c r="H8" s="8"/>
      <c r="I8" s="8"/>
      <c r="J8" s="8"/>
      <c r="K8" s="8"/>
      <c r="L8" s="8"/>
      <c r="M8" s="8"/>
      <c r="N8" s="8"/>
      <c r="O8" s="8"/>
      <c r="P8" s="8"/>
      <c r="Q8" s="8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IFERROR(__xludf.DUMMYFUNCTION("""COMPUTED_VALUE"""),"404")</f>
        <v>404</v>
      </c>
      <c r="C9" s="13" t="str">
        <f ca="1">IFERROR(__xludf.DUMMYFUNCTION("""COMPUTED_VALUE"""),"高一節")</f>
        <v>高一節</v>
      </c>
      <c r="D9" s="13" t="str">
        <f ca="1">IFERROR(__xludf.DUMMYFUNCTION("""COMPUTED_VALUE"""),"311158")</f>
        <v>311158</v>
      </c>
      <c r="E9" s="13" t="s">
        <v>156</v>
      </c>
      <c r="F9" s="13" t="str">
        <f ca="1">IFERROR(__xludf.DUMMYFUNCTION("""COMPUTED_VALUE"""),"20")</f>
        <v>20</v>
      </c>
      <c r="G9" s="13" t="s">
        <v>15</v>
      </c>
      <c r="H9" s="8"/>
      <c r="I9" s="8"/>
      <c r="J9" s="8"/>
      <c r="K9" s="8"/>
      <c r="L9" s="8"/>
      <c r="M9" s="8"/>
      <c r="N9" s="8"/>
      <c r="O9" s="8"/>
      <c r="P9" s="8"/>
      <c r="Q9" s="8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IFERROR(__xludf.DUMMYFUNCTION("""COMPUTED_VALUE"""),"404")</f>
        <v>404</v>
      </c>
      <c r="C10" s="13" t="str">
        <f ca="1">IFERROR(__xludf.DUMMYFUNCTION("""COMPUTED_VALUE"""),"高一節")</f>
        <v>高一節</v>
      </c>
      <c r="D10" s="13" t="str">
        <f ca="1">IFERROR(__xludf.DUMMYFUNCTION("""COMPUTED_VALUE"""),"311161")</f>
        <v>311161</v>
      </c>
      <c r="E10" s="13" t="s">
        <v>210</v>
      </c>
      <c r="F10" s="13" t="str">
        <f ca="1">IFERROR(__xludf.DUMMYFUNCTION("""COMPUTED_VALUE"""),"23")</f>
        <v>23</v>
      </c>
      <c r="G10" s="13" t="s">
        <v>15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IFERROR(__xludf.DUMMYFUNCTION("""COMPUTED_VALUE"""),"404")</f>
        <v>404</v>
      </c>
      <c r="C11" s="13" t="str">
        <f ca="1">IFERROR(__xludf.DUMMYFUNCTION("""COMPUTED_VALUE"""),"高一節")</f>
        <v>高一節</v>
      </c>
      <c r="D11" s="13" t="str">
        <f ca="1">IFERROR(__xludf.DUMMYFUNCTION("""COMPUTED_VALUE"""),"311162")</f>
        <v>311162</v>
      </c>
      <c r="E11" s="13" t="s">
        <v>157</v>
      </c>
      <c r="F11" s="13" t="str">
        <f ca="1">IFERROR(__xludf.DUMMYFUNCTION("""COMPUTED_VALUE"""),"24")</f>
        <v>24</v>
      </c>
      <c r="G11" s="13" t="s">
        <v>15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IFERROR(__xludf.DUMMYFUNCTION("""COMPUTED_VALUE"""),"404")</f>
        <v>404</v>
      </c>
      <c r="C12" s="13" t="str">
        <f ca="1">IFERROR(__xludf.DUMMYFUNCTION("""COMPUTED_VALUE"""),"高一節")</f>
        <v>高一節</v>
      </c>
      <c r="D12" s="13" t="str">
        <f ca="1">IFERROR(__xludf.DUMMYFUNCTION("""COMPUTED_VALUE"""),"311163")</f>
        <v>311163</v>
      </c>
      <c r="E12" s="13" t="s">
        <v>158</v>
      </c>
      <c r="F12" s="13" t="str">
        <f ca="1">IFERROR(__xludf.DUMMYFUNCTION("""COMPUTED_VALUE"""),"25")</f>
        <v>25</v>
      </c>
      <c r="G12" s="13" t="s">
        <v>15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IFERROR(__xludf.DUMMYFUNCTION("""COMPUTED_VALUE"""),"404")</f>
        <v>404</v>
      </c>
      <c r="C13" s="13" t="str">
        <f ca="1">IFERROR(__xludf.DUMMYFUNCTION("""COMPUTED_VALUE"""),"高一節")</f>
        <v>高一節</v>
      </c>
      <c r="D13" s="13" t="str">
        <f ca="1">IFERROR(__xludf.DUMMYFUNCTION("""COMPUTED_VALUE"""),"311165")</f>
        <v>311165</v>
      </c>
      <c r="E13" s="13" t="s">
        <v>159</v>
      </c>
      <c r="F13" s="13" t="str">
        <f ca="1">IFERROR(__xludf.DUMMYFUNCTION("""COMPUTED_VALUE"""),"27")</f>
        <v>27</v>
      </c>
      <c r="G13" s="13" t="s">
        <v>15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IFERROR(__xludf.DUMMYFUNCTION("""COMPUTED_VALUE"""),"404")</f>
        <v>404</v>
      </c>
      <c r="C14" s="13" t="str">
        <f ca="1">IFERROR(__xludf.DUMMYFUNCTION("""COMPUTED_VALUE"""),"高一節")</f>
        <v>高一節</v>
      </c>
      <c r="D14" s="13" t="str">
        <f ca="1">IFERROR(__xludf.DUMMYFUNCTION("""COMPUTED_VALUE"""),"311168")</f>
        <v>311168</v>
      </c>
      <c r="E14" s="13" t="s">
        <v>161</v>
      </c>
      <c r="F14" s="13" t="str">
        <f ca="1">IFERROR(__xludf.DUMMYFUNCTION("""COMPUTED_VALUE"""),"30")</f>
        <v>30</v>
      </c>
      <c r="G14" s="13" t="s">
        <v>15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IFERROR(__xludf.DUMMYFUNCTION("""COMPUTED_VALUE"""),"404")</f>
        <v>404</v>
      </c>
      <c r="C15" s="13" t="str">
        <f ca="1">IFERROR(__xludf.DUMMYFUNCTION("""COMPUTED_VALUE"""),"高一節")</f>
        <v>高一節</v>
      </c>
      <c r="D15" s="13" t="str">
        <f ca="1">IFERROR(__xludf.DUMMYFUNCTION("""COMPUTED_VALUE"""),"311181")</f>
        <v>311181</v>
      </c>
      <c r="E15" s="13" t="s">
        <v>165</v>
      </c>
      <c r="F15" s="13" t="str">
        <f ca="1">IFERROR(__xludf.DUMMYFUNCTION("""COMPUTED_VALUE"""),"43")</f>
        <v>43</v>
      </c>
      <c r="G15" s="13" t="s">
        <v>15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IFERROR(__xludf.DUMMYFUNCTION("""COMPUTED_VALUE"""),"405")</f>
        <v>405</v>
      </c>
      <c r="C16" s="13" t="str">
        <f ca="1">IFERROR(__xludf.DUMMYFUNCTION("""COMPUTED_VALUE"""),"高一信")</f>
        <v>高一信</v>
      </c>
      <c r="D16" s="13" t="str">
        <f ca="1">IFERROR(__xludf.DUMMYFUNCTION("""COMPUTED_VALUE"""),"311198")</f>
        <v>311198</v>
      </c>
      <c r="E16" s="13" t="s">
        <v>169</v>
      </c>
      <c r="F16" s="13" t="str">
        <f ca="1">IFERROR(__xludf.DUMMYFUNCTION("""COMPUTED_VALUE"""),"18")</f>
        <v>18</v>
      </c>
      <c r="G16" s="13" t="s">
        <v>15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IFERROR(__xludf.DUMMYFUNCTION("""COMPUTED_VALUE"""),"405")</f>
        <v>405</v>
      </c>
      <c r="C17" s="13" t="str">
        <f ca="1">IFERROR(__xludf.DUMMYFUNCTION("""COMPUTED_VALUE"""),"高一信")</f>
        <v>高一信</v>
      </c>
      <c r="D17" s="13" t="str">
        <f ca="1">IFERROR(__xludf.DUMMYFUNCTION("""COMPUTED_VALUE"""),"311205")</f>
        <v>311205</v>
      </c>
      <c r="E17" s="13" t="s">
        <v>266</v>
      </c>
      <c r="F17" s="13" t="str">
        <f ca="1">IFERROR(__xludf.DUMMYFUNCTION("""COMPUTED_VALUE"""),"25")</f>
        <v>25</v>
      </c>
      <c r="G17" s="13" t="s">
        <v>15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IFERROR(__xludf.DUMMYFUNCTION("""COMPUTED_VALUE"""),"405")</f>
        <v>405</v>
      </c>
      <c r="C18" s="13" t="str">
        <f ca="1">IFERROR(__xludf.DUMMYFUNCTION("""COMPUTED_VALUE"""),"高一信")</f>
        <v>高一信</v>
      </c>
      <c r="D18" s="13" t="str">
        <f ca="1">IFERROR(__xludf.DUMMYFUNCTION("""COMPUTED_VALUE"""),"311213")</f>
        <v>311213</v>
      </c>
      <c r="E18" s="13" t="s">
        <v>170</v>
      </c>
      <c r="F18" s="13" t="str">
        <f ca="1">IFERROR(__xludf.DUMMYFUNCTION("""COMPUTED_VALUE"""),"33")</f>
        <v>33</v>
      </c>
      <c r="G18" s="13" t="s">
        <v>15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IFERROR(__xludf.DUMMYFUNCTION("""COMPUTED_VALUE"""),"406")</f>
        <v>406</v>
      </c>
      <c r="C19" s="13" t="str">
        <f ca="1">IFERROR(__xludf.DUMMYFUNCTION("""COMPUTED_VALUE"""),"高一望")</f>
        <v>高一望</v>
      </c>
      <c r="D19" s="13" t="str">
        <f ca="1">IFERROR(__xludf.DUMMYFUNCTION("""COMPUTED_VALUE"""),"311231")</f>
        <v>311231</v>
      </c>
      <c r="E19" s="13" t="s">
        <v>176</v>
      </c>
      <c r="F19" s="13" t="str">
        <f ca="1">IFERROR(__xludf.DUMMYFUNCTION("""COMPUTED_VALUE"""),"06")</f>
        <v>06</v>
      </c>
      <c r="G19" s="13" t="s">
        <v>15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IFERROR(__xludf.DUMMYFUNCTION("""COMPUTED_VALUE"""),"406")</f>
        <v>406</v>
      </c>
      <c r="C20" s="13" t="str">
        <f ca="1">IFERROR(__xludf.DUMMYFUNCTION("""COMPUTED_VALUE"""),"高一望")</f>
        <v>高一望</v>
      </c>
      <c r="D20" s="13" t="str">
        <f ca="1">IFERROR(__xludf.DUMMYFUNCTION("""COMPUTED_VALUE"""),"311241")</f>
        <v>311241</v>
      </c>
      <c r="E20" s="13" t="s">
        <v>181</v>
      </c>
      <c r="F20" s="13" t="str">
        <f ca="1">IFERROR(__xludf.DUMMYFUNCTION("""COMPUTED_VALUE"""),"16")</f>
        <v>16</v>
      </c>
      <c r="G20" s="13" t="s">
        <v>15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IFERROR(__xludf.DUMMYFUNCTION("""COMPUTED_VALUE"""),"406")</f>
        <v>406</v>
      </c>
      <c r="C21" s="13" t="str">
        <f ca="1">IFERROR(__xludf.DUMMYFUNCTION("""COMPUTED_VALUE"""),"高一望")</f>
        <v>高一望</v>
      </c>
      <c r="D21" s="13" t="str">
        <f ca="1">IFERROR(__xludf.DUMMYFUNCTION("""COMPUTED_VALUE"""),"311247")</f>
        <v>311247</v>
      </c>
      <c r="E21" s="13" t="s">
        <v>186</v>
      </c>
      <c r="F21" s="13" t="str">
        <f ca="1">IFERROR(__xludf.DUMMYFUNCTION("""COMPUTED_VALUE"""),"22")</f>
        <v>22</v>
      </c>
      <c r="G21" s="13" t="s">
        <v>15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IFERROR(__xludf.DUMMYFUNCTION("""COMPUTED_VALUE"""),"406")</f>
        <v>406</v>
      </c>
      <c r="C22" s="13" t="str">
        <f ca="1">IFERROR(__xludf.DUMMYFUNCTION("""COMPUTED_VALUE"""),"高一望")</f>
        <v>高一望</v>
      </c>
      <c r="D22" s="13" t="str">
        <f ca="1">IFERROR(__xludf.DUMMYFUNCTION("""COMPUTED_VALUE"""),"311248")</f>
        <v>311248</v>
      </c>
      <c r="E22" s="13" t="s">
        <v>187</v>
      </c>
      <c r="F22" s="13" t="str">
        <f ca="1">IFERROR(__xludf.DUMMYFUNCTION("""COMPUTED_VALUE"""),"23")</f>
        <v>23</v>
      </c>
      <c r="G22" s="13" t="s">
        <v>15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IFERROR(__xludf.DUMMYFUNCTION("""COMPUTED_VALUE"""),"406")</f>
        <v>406</v>
      </c>
      <c r="C23" s="13" t="str">
        <f ca="1">IFERROR(__xludf.DUMMYFUNCTION("""COMPUTED_VALUE"""),"高一望")</f>
        <v>高一望</v>
      </c>
      <c r="D23" s="13" t="str">
        <f ca="1">IFERROR(__xludf.DUMMYFUNCTION("""COMPUTED_VALUE"""),"311249")</f>
        <v>311249</v>
      </c>
      <c r="E23" s="13" t="s">
        <v>188</v>
      </c>
      <c r="F23" s="13" t="str">
        <f ca="1">IFERROR(__xludf.DUMMYFUNCTION("""COMPUTED_VALUE"""),"24")</f>
        <v>24</v>
      </c>
      <c r="G23" s="13" t="s">
        <v>15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IFERROR(__xludf.DUMMYFUNCTION("""COMPUTED_VALUE"""),"406")</f>
        <v>406</v>
      </c>
      <c r="C24" s="13" t="str">
        <f ca="1">IFERROR(__xludf.DUMMYFUNCTION("""COMPUTED_VALUE"""),"高一望")</f>
        <v>高一望</v>
      </c>
      <c r="D24" s="13" t="str">
        <f ca="1">IFERROR(__xludf.DUMMYFUNCTION("""COMPUTED_VALUE"""),"311250")</f>
        <v>311250</v>
      </c>
      <c r="E24" s="13" t="s">
        <v>189</v>
      </c>
      <c r="F24" s="13" t="str">
        <f ca="1">IFERROR(__xludf.DUMMYFUNCTION("""COMPUTED_VALUE"""),"25")</f>
        <v>25</v>
      </c>
      <c r="G24" s="13" t="s">
        <v>15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IFERROR(__xludf.DUMMYFUNCTION("""COMPUTED_VALUE"""),"406")</f>
        <v>406</v>
      </c>
      <c r="C25" s="13" t="str">
        <f ca="1">IFERROR(__xludf.DUMMYFUNCTION("""COMPUTED_VALUE"""),"高一望")</f>
        <v>高一望</v>
      </c>
      <c r="D25" s="13" t="str">
        <f ca="1">IFERROR(__xludf.DUMMYFUNCTION("""COMPUTED_VALUE"""),"311259")</f>
        <v>311259</v>
      </c>
      <c r="E25" s="13" t="s">
        <v>192</v>
      </c>
      <c r="F25" s="13" t="str">
        <f ca="1">IFERROR(__xludf.DUMMYFUNCTION("""COMPUTED_VALUE"""),"34")</f>
        <v>34</v>
      </c>
      <c r="G25" s="13" t="s">
        <v>15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IFERROR(__xludf.DUMMYFUNCTION("""COMPUTED_VALUE"""),"406")</f>
        <v>406</v>
      </c>
      <c r="C26" s="13" t="str">
        <f ca="1">IFERROR(__xludf.DUMMYFUNCTION("""COMPUTED_VALUE"""),"高一望")</f>
        <v>高一望</v>
      </c>
      <c r="D26" s="13" t="str">
        <f ca="1">IFERROR(__xludf.DUMMYFUNCTION("""COMPUTED_VALUE"""),"311263")</f>
        <v>311263</v>
      </c>
      <c r="E26" s="13" t="s">
        <v>194</v>
      </c>
      <c r="F26" s="13" t="str">
        <f ca="1">IFERROR(__xludf.DUMMYFUNCTION("""COMPUTED_VALUE"""),"38")</f>
        <v>38</v>
      </c>
      <c r="G26" s="13" t="s">
        <v>15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IFERROR(__xludf.DUMMYFUNCTION("""COMPUTED_VALUE"""),"406")</f>
        <v>406</v>
      </c>
      <c r="C27" s="13" t="str">
        <f ca="1">IFERROR(__xludf.DUMMYFUNCTION("""COMPUTED_VALUE"""),"高一望")</f>
        <v>高一望</v>
      </c>
      <c r="D27" s="13" t="str">
        <f ca="1">IFERROR(__xludf.DUMMYFUNCTION("""COMPUTED_VALUE"""),"311264")</f>
        <v>311264</v>
      </c>
      <c r="E27" s="13" t="s">
        <v>195</v>
      </c>
      <c r="F27" s="13" t="str">
        <f ca="1">IFERROR(__xludf.DUMMYFUNCTION("""COMPUTED_VALUE"""),"39")</f>
        <v>39</v>
      </c>
      <c r="G27" s="13" t="s">
        <v>15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/>
      <c r="B28" s="13"/>
      <c r="C28" s="13"/>
      <c r="D28" s="13"/>
      <c r="E28" s="13"/>
      <c r="F28" s="13"/>
      <c r="G28" s="13"/>
      <c r="H28" s="8"/>
      <c r="I28" s="8"/>
      <c r="J28" s="8"/>
      <c r="K28" s="8"/>
      <c r="L28" s="8"/>
      <c r="M28" s="8"/>
      <c r="N28" s="8"/>
      <c r="O28" s="8"/>
      <c r="P28" s="8"/>
      <c r="Q28" s="8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/>
      <c r="B29" s="13"/>
      <c r="C29" s="13"/>
      <c r="D29" s="13"/>
      <c r="E29" s="13"/>
      <c r="F29" s="13"/>
      <c r="G29" s="13"/>
      <c r="H29" s="8"/>
      <c r="I29" s="8"/>
      <c r="J29" s="8"/>
      <c r="K29" s="8"/>
      <c r="L29" s="8"/>
      <c r="M29" s="8"/>
      <c r="N29" s="8"/>
      <c r="O29" s="8"/>
      <c r="P29" s="8"/>
      <c r="Q29" s="8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/>
      <c r="B30" s="13"/>
      <c r="C30" s="13"/>
      <c r="D30" s="13"/>
      <c r="E30" s="13"/>
      <c r="F30" s="13"/>
      <c r="G30" s="13"/>
      <c r="H30" s="8"/>
      <c r="I30" s="8"/>
      <c r="J30" s="8"/>
      <c r="K30" s="8"/>
      <c r="L30" s="8"/>
      <c r="M30" s="8"/>
      <c r="N30" s="8"/>
      <c r="O30" s="8"/>
      <c r="P30" s="8"/>
      <c r="Q30" s="8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/>
      <c r="B31" s="13"/>
      <c r="C31" s="13"/>
      <c r="D31" s="13"/>
      <c r="E31" s="13"/>
      <c r="F31" s="13"/>
      <c r="G31" s="13"/>
      <c r="H31" s="8"/>
      <c r="I31" s="8"/>
      <c r="J31" s="8"/>
      <c r="K31" s="8"/>
      <c r="L31" s="8"/>
      <c r="M31" s="8"/>
      <c r="N31" s="8"/>
      <c r="O31" s="8"/>
      <c r="P31" s="8"/>
      <c r="Q31" s="8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/>
      <c r="B32" s="13"/>
      <c r="C32" s="13"/>
      <c r="D32" s="13"/>
      <c r="E32" s="13"/>
      <c r="F32" s="13"/>
      <c r="G32" s="13"/>
      <c r="H32" s="8"/>
      <c r="I32" s="8"/>
      <c r="J32" s="8"/>
      <c r="K32" s="8"/>
      <c r="L32" s="8"/>
      <c r="M32" s="8"/>
      <c r="N32" s="8"/>
      <c r="O32" s="8"/>
      <c r="P32" s="8"/>
      <c r="Q32" s="8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/>
      <c r="B33" s="13"/>
      <c r="C33" s="13"/>
      <c r="D33" s="13"/>
      <c r="E33" s="13"/>
      <c r="F33" s="13"/>
      <c r="G33" s="13"/>
      <c r="H33" s="8"/>
      <c r="I33" s="8"/>
      <c r="J33" s="8"/>
      <c r="K33" s="8"/>
      <c r="L33" s="8"/>
      <c r="M33" s="8"/>
      <c r="N33" s="8"/>
      <c r="O33" s="8"/>
      <c r="P33" s="8"/>
      <c r="Q33" s="8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/>
      <c r="B34" s="13"/>
      <c r="C34" s="13"/>
      <c r="D34" s="13"/>
      <c r="E34" s="13"/>
      <c r="F34" s="13"/>
      <c r="G34" s="13"/>
      <c r="H34" s="8"/>
      <c r="I34" s="8"/>
      <c r="J34" s="8"/>
      <c r="K34" s="8"/>
      <c r="L34" s="8"/>
      <c r="M34" s="8"/>
      <c r="N34" s="8"/>
      <c r="O34" s="8"/>
      <c r="P34" s="8"/>
      <c r="Q34" s="8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/>
      <c r="B35" s="13"/>
      <c r="C35" s="13"/>
      <c r="D35" s="13"/>
      <c r="E35" s="13"/>
      <c r="F35" s="13"/>
      <c r="G35" s="13"/>
      <c r="H35" s="8"/>
      <c r="I35" s="8"/>
      <c r="J35" s="8"/>
      <c r="K35" s="8"/>
      <c r="L35" s="8"/>
      <c r="M35" s="8"/>
      <c r="N35" s="8"/>
      <c r="O35" s="8"/>
      <c r="P35" s="8"/>
      <c r="Q35" s="8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/>
      <c r="B36" s="13"/>
      <c r="C36" s="13"/>
      <c r="D36" s="13"/>
      <c r="E36" s="13"/>
      <c r="F36" s="13"/>
      <c r="G36" s="13"/>
      <c r="H36" s="8"/>
      <c r="I36" s="8"/>
      <c r="J36" s="8"/>
      <c r="K36" s="8"/>
      <c r="L36" s="8"/>
      <c r="M36" s="8"/>
      <c r="N36" s="8"/>
      <c r="O36" s="8"/>
      <c r="P36" s="8"/>
      <c r="Q36" s="8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/>
      <c r="B37" s="13"/>
      <c r="C37" s="13"/>
      <c r="D37" s="13"/>
      <c r="E37" s="13"/>
      <c r="F37" s="13"/>
      <c r="G37" s="13"/>
      <c r="H37" s="8"/>
      <c r="I37" s="8"/>
      <c r="J37" s="8"/>
      <c r="K37" s="8"/>
      <c r="L37" s="8"/>
      <c r="M37" s="8"/>
      <c r="N37" s="8"/>
      <c r="O37" s="8"/>
      <c r="P37" s="8"/>
      <c r="Q37" s="8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/>
      <c r="B38" s="13"/>
      <c r="C38" s="13"/>
      <c r="D38" s="13"/>
      <c r="E38" s="13"/>
      <c r="F38" s="13"/>
      <c r="G38" s="13"/>
      <c r="H38" s="8"/>
      <c r="I38" s="8"/>
      <c r="J38" s="8"/>
      <c r="K38" s="8"/>
      <c r="L38" s="8"/>
      <c r="M38" s="8"/>
      <c r="N38" s="8"/>
      <c r="O38" s="8"/>
      <c r="P38" s="8"/>
      <c r="Q38" s="8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/>
      <c r="B39" s="13"/>
      <c r="C39" s="13"/>
      <c r="D39" s="13"/>
      <c r="E39" s="13"/>
      <c r="F39" s="13"/>
      <c r="G39" s="13"/>
      <c r="H39" s="8"/>
      <c r="I39" s="8"/>
      <c r="J39" s="8"/>
      <c r="K39" s="8"/>
      <c r="L39" s="8"/>
      <c r="M39" s="8"/>
      <c r="N39" s="8"/>
      <c r="O39" s="8"/>
      <c r="P39" s="8"/>
      <c r="Q39" s="8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/>
      <c r="B40" s="13"/>
      <c r="C40" s="13"/>
      <c r="D40" s="13"/>
      <c r="E40" s="13"/>
      <c r="F40" s="13"/>
      <c r="G40" s="13"/>
      <c r="H40" s="8"/>
      <c r="I40" s="8"/>
      <c r="J40" s="8"/>
      <c r="K40" s="8"/>
      <c r="L40" s="8"/>
      <c r="M40" s="8"/>
      <c r="N40" s="8"/>
      <c r="O40" s="8"/>
      <c r="P40" s="8"/>
      <c r="Q40" s="8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/>
      <c r="B41" s="13"/>
      <c r="C41" s="13"/>
      <c r="D41" s="13"/>
      <c r="E41" s="13"/>
      <c r="F41" s="13"/>
      <c r="G41" s="13"/>
      <c r="H41" s="8"/>
      <c r="I41" s="8"/>
      <c r="J41" s="8"/>
      <c r="K41" s="8"/>
      <c r="L41" s="8"/>
      <c r="M41" s="8"/>
      <c r="N41" s="8"/>
      <c r="O41" s="8"/>
      <c r="P41" s="8"/>
      <c r="Q41" s="8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/>
      <c r="B42" s="13"/>
      <c r="C42" s="13"/>
      <c r="D42" s="13"/>
      <c r="E42" s="13"/>
      <c r="F42" s="13"/>
      <c r="G42" s="13"/>
      <c r="H42" s="8"/>
      <c r="I42" s="8"/>
      <c r="J42" s="8"/>
      <c r="K42" s="8"/>
      <c r="L42" s="8"/>
      <c r="M42" s="8"/>
      <c r="N42" s="8"/>
      <c r="O42" s="8"/>
      <c r="P42" s="8"/>
      <c r="Q42" s="8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/>
      <c r="B43" s="13"/>
      <c r="C43" s="13"/>
      <c r="D43" s="13"/>
      <c r="E43" s="13"/>
      <c r="F43" s="13"/>
      <c r="G43" s="13"/>
      <c r="H43" s="8"/>
      <c r="I43" s="8"/>
      <c r="J43" s="8"/>
      <c r="K43" s="8"/>
      <c r="L43" s="8"/>
      <c r="M43" s="8"/>
      <c r="N43" s="8"/>
      <c r="O43" s="8"/>
      <c r="P43" s="8"/>
      <c r="Q43" s="8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/>
      <c r="B44" s="13"/>
      <c r="C44" s="13"/>
      <c r="D44" s="13"/>
      <c r="E44" s="13"/>
      <c r="F44" s="13"/>
      <c r="G44" s="13"/>
      <c r="H44" s="8"/>
      <c r="I44" s="8"/>
      <c r="J44" s="8"/>
      <c r="K44" s="8"/>
      <c r="L44" s="8"/>
      <c r="M44" s="8"/>
      <c r="N44" s="8"/>
      <c r="O44" s="8"/>
      <c r="P44" s="8"/>
      <c r="Q44" s="8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/>
      <c r="B45" s="13"/>
      <c r="C45" s="13"/>
      <c r="D45" s="13"/>
      <c r="E45" s="13"/>
      <c r="F45" s="13"/>
      <c r="G45" s="13"/>
      <c r="H45" s="8"/>
      <c r="I45" s="8"/>
      <c r="J45" s="8"/>
      <c r="K45" s="8"/>
      <c r="L45" s="8"/>
      <c r="M45" s="8"/>
      <c r="N45" s="8"/>
      <c r="O45" s="8"/>
      <c r="P45" s="8"/>
      <c r="Q45" s="8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5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 t="str">
        <f t="shared" si="0"/>
        <v/>
      </c>
      <c r="B50" s="8"/>
      <c r="C50" s="8"/>
      <c r="D50" s="8"/>
      <c r="E50" s="8"/>
      <c r="F50" s="8"/>
      <c r="G50" s="13" t="str">
        <f t="shared" ref="G50:G126" si="1">IF(B50&lt;&gt;"",MID($B$1,4,20),"")</f>
        <v/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 t="str">
        <f t="shared" si="0"/>
        <v/>
      </c>
      <c r="B51" s="8"/>
      <c r="C51" s="8"/>
      <c r="D51" s="8"/>
      <c r="E51" s="8"/>
      <c r="F51" s="8"/>
      <c r="G51" s="13" t="str">
        <f t="shared" si="1"/>
        <v/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0"/>
        <v/>
      </c>
      <c r="B52" s="8"/>
      <c r="C52" s="8"/>
      <c r="D52" s="8"/>
      <c r="E52" s="8"/>
      <c r="F52" s="8"/>
      <c r="G52" s="13" t="str">
        <f t="shared" si="1"/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0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0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0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0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0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0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0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0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0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0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0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0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0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0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0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0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0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si="0"/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0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0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0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0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0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0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0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0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0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0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0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0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0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0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0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0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107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20" t="s">
        <v>106</v>
      </c>
      <c r="D2" s="18" t="s">
        <v>25</v>
      </c>
      <c r="E2" s="20" t="s">
        <v>65</v>
      </c>
      <c r="F2" s="18" t="s">
        <v>1</v>
      </c>
      <c r="G2" s="21">
        <f ca="1">A26</f>
        <v>22</v>
      </c>
      <c r="H2" s="29" t="s">
        <v>2</v>
      </c>
      <c r="I2" s="30"/>
      <c r="J2" s="29" t="s">
        <v>37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f ca="1">IF(B5&lt;&gt;"",A27+1,"")</f>
        <v>1</v>
      </c>
      <c r="B5" s="13" t="str">
        <f ca="1">IFERROR(__xludf.DUMMYFUNCTION("""COMPUTED_VALUE"""),"406")</f>
        <v>406</v>
      </c>
      <c r="C5" s="13" t="str">
        <f ca="1">IFERROR(__xludf.DUMMYFUNCTION("""COMPUTED_VALUE"""),"高一望")</f>
        <v>高一望</v>
      </c>
      <c r="D5" s="13" t="str">
        <f ca="1">IFERROR(__xludf.DUMMYFUNCTION("""COMPUTED_VALUE"""),"311269")</f>
        <v>311269</v>
      </c>
      <c r="E5" s="13" t="s">
        <v>198</v>
      </c>
      <c r="F5" s="13" t="str">
        <f ca="1">IFERROR(__xludf.DUMMYFUNCTION("""COMPUTED_VALUE"""),"19")</f>
        <v>19</v>
      </c>
      <c r="G5" s="13" t="s">
        <v>15</v>
      </c>
      <c r="H5" s="8"/>
      <c r="I5" s="8"/>
      <c r="J5" s="8"/>
      <c r="K5" s="8"/>
      <c r="L5" s="8"/>
      <c r="M5" s="8"/>
      <c r="N5" s="8"/>
      <c r="O5" s="8"/>
      <c r="P5" s="8"/>
      <c r="Q5" s="8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26" ca="1" si="0">IF(B6&lt;&gt;"",A5+1,"")</f>
        <v>2</v>
      </c>
      <c r="B6" s="13" t="str">
        <f ca="1">IFERROR(__xludf.DUMMYFUNCTION("""COMPUTED_VALUE"""),"406")</f>
        <v>406</v>
      </c>
      <c r="C6" s="13" t="s">
        <v>118</v>
      </c>
      <c r="D6" s="13" t="str">
        <f ca="1">IFERROR(__xludf.DUMMYFUNCTION("""COMPUTED_VALUE"""),"311364")</f>
        <v>311364</v>
      </c>
      <c r="E6" s="13" t="s">
        <v>285</v>
      </c>
      <c r="F6" s="13" t="str">
        <f ca="1">IFERROR(__xludf.DUMMYFUNCTION("""COMPUTED_VALUE"""),"42")</f>
        <v>42</v>
      </c>
      <c r="G6" s="13" t="s">
        <v>15</v>
      </c>
      <c r="H6" s="8"/>
      <c r="I6" s="8"/>
      <c r="J6" s="8"/>
      <c r="K6" s="8"/>
      <c r="L6" s="8"/>
      <c r="M6" s="8"/>
      <c r="N6" s="8"/>
      <c r="O6" s="8"/>
      <c r="P6" s="8"/>
      <c r="Q6" s="8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IFERROR(__xludf.DUMMYFUNCTION("""COMPUTED_VALUE"""),"407")</f>
        <v>407</v>
      </c>
      <c r="C7" s="13" t="str">
        <f ca="1">IFERROR(__xludf.DUMMYFUNCTION("""COMPUTED_VALUE"""),"高一愛")</f>
        <v>高一愛</v>
      </c>
      <c r="D7" s="13" t="str">
        <f ca="1">IFERROR(__xludf.DUMMYFUNCTION("""COMPUTED_VALUE"""),"311273")</f>
        <v>311273</v>
      </c>
      <c r="E7" s="13" t="s">
        <v>219</v>
      </c>
      <c r="F7" s="13" t="str">
        <f ca="1">IFERROR(__xludf.DUMMYFUNCTION("""COMPUTED_VALUE"""),"04")</f>
        <v>04</v>
      </c>
      <c r="G7" s="13" t="s">
        <v>15</v>
      </c>
      <c r="H7" s="8"/>
      <c r="I7" s="8"/>
      <c r="J7" s="8"/>
      <c r="K7" s="8"/>
      <c r="L7" s="8"/>
      <c r="M7" s="8"/>
      <c r="N7" s="8"/>
      <c r="O7" s="8"/>
      <c r="P7" s="8"/>
      <c r="Q7" s="8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IFERROR(__xludf.DUMMYFUNCTION("""COMPUTED_VALUE"""),"407")</f>
        <v>407</v>
      </c>
      <c r="C8" s="13" t="str">
        <f ca="1">IFERROR(__xludf.DUMMYFUNCTION("""COMPUTED_VALUE"""),"高一愛")</f>
        <v>高一愛</v>
      </c>
      <c r="D8" s="13" t="str">
        <f ca="1">IFERROR(__xludf.DUMMYFUNCTION("""COMPUTED_VALUE"""),"311279")</f>
        <v>311279</v>
      </c>
      <c r="E8" s="13" t="s">
        <v>220</v>
      </c>
      <c r="F8" s="13" t="str">
        <f ca="1">IFERROR(__xludf.DUMMYFUNCTION("""COMPUTED_VALUE"""),"10")</f>
        <v>10</v>
      </c>
      <c r="G8" s="13" t="s">
        <v>15</v>
      </c>
      <c r="H8" s="8"/>
      <c r="I8" s="8"/>
      <c r="J8" s="8"/>
      <c r="K8" s="8"/>
      <c r="L8" s="8"/>
      <c r="M8" s="8"/>
      <c r="N8" s="8"/>
      <c r="O8" s="8"/>
      <c r="P8" s="8"/>
      <c r="Q8" s="8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IFERROR(__xludf.DUMMYFUNCTION("""COMPUTED_VALUE"""),"407")</f>
        <v>407</v>
      </c>
      <c r="C9" s="13" t="str">
        <f ca="1">IFERROR(__xludf.DUMMYFUNCTION("""COMPUTED_VALUE"""),"高一愛")</f>
        <v>高一愛</v>
      </c>
      <c r="D9" s="13" t="str">
        <f ca="1">IFERROR(__xludf.DUMMYFUNCTION("""COMPUTED_VALUE"""),"311289")</f>
        <v>311289</v>
      </c>
      <c r="E9" s="13" t="s">
        <v>249</v>
      </c>
      <c r="F9" s="13" t="str">
        <f ca="1">IFERROR(__xludf.DUMMYFUNCTION("""COMPUTED_VALUE"""),"20")</f>
        <v>20</v>
      </c>
      <c r="G9" s="13" t="s">
        <v>15</v>
      </c>
      <c r="H9" s="8"/>
      <c r="I9" s="8"/>
      <c r="J9" s="8"/>
      <c r="K9" s="8"/>
      <c r="L9" s="8"/>
      <c r="M9" s="8"/>
      <c r="N9" s="8"/>
      <c r="O9" s="8"/>
      <c r="P9" s="8"/>
      <c r="Q9" s="8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IFERROR(__xludf.DUMMYFUNCTION("""COMPUTED_VALUE"""),"407")</f>
        <v>407</v>
      </c>
      <c r="C10" s="13" t="str">
        <f ca="1">IFERROR(__xludf.DUMMYFUNCTION("""COMPUTED_VALUE"""),"高一愛")</f>
        <v>高一愛</v>
      </c>
      <c r="D10" s="13" t="str">
        <f ca="1">IFERROR(__xludf.DUMMYFUNCTION("""COMPUTED_VALUE"""),"311292")</f>
        <v>311292</v>
      </c>
      <c r="E10" s="13" t="s">
        <v>160</v>
      </c>
      <c r="F10" s="13" t="str">
        <f ca="1">IFERROR(__xludf.DUMMYFUNCTION("""COMPUTED_VALUE"""),"22")</f>
        <v>22</v>
      </c>
      <c r="G10" s="13" t="s">
        <v>15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IFERROR(__xludf.DUMMYFUNCTION("""COMPUTED_VALUE"""),"407")</f>
        <v>407</v>
      </c>
      <c r="C11" s="13" t="str">
        <f ca="1">IFERROR(__xludf.DUMMYFUNCTION("""COMPUTED_VALUE"""),"高一愛")</f>
        <v>高一愛</v>
      </c>
      <c r="D11" s="13" t="str">
        <f ca="1">IFERROR(__xludf.DUMMYFUNCTION("""COMPUTED_VALUE"""),"311295")</f>
        <v>311295</v>
      </c>
      <c r="E11" s="13" t="s">
        <v>250</v>
      </c>
      <c r="F11" s="13" t="str">
        <f ca="1">IFERROR(__xludf.DUMMYFUNCTION("""COMPUTED_VALUE"""),"25")</f>
        <v>25</v>
      </c>
      <c r="G11" s="13" t="s">
        <v>15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IFERROR(__xludf.DUMMYFUNCTION("""COMPUTED_VALUE"""),"407")</f>
        <v>407</v>
      </c>
      <c r="C12" s="13" t="str">
        <f ca="1">IFERROR(__xludf.DUMMYFUNCTION("""COMPUTED_VALUE"""),"高一愛")</f>
        <v>高一愛</v>
      </c>
      <c r="D12" s="13" t="str">
        <f ca="1">IFERROR(__xludf.DUMMYFUNCTION("""COMPUTED_VALUE"""),"311302")</f>
        <v>311302</v>
      </c>
      <c r="E12" s="13" t="s">
        <v>252</v>
      </c>
      <c r="F12" s="13" t="str">
        <f ca="1">IFERROR(__xludf.DUMMYFUNCTION("""COMPUTED_VALUE"""),"32")</f>
        <v>32</v>
      </c>
      <c r="G12" s="13" t="s">
        <v>15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IFERROR(__xludf.DUMMYFUNCTION("""COMPUTED_VALUE"""),"407")</f>
        <v>407</v>
      </c>
      <c r="C13" s="13" t="str">
        <f ca="1">IFERROR(__xludf.DUMMYFUNCTION("""COMPUTED_VALUE"""),"高一愛")</f>
        <v>高一愛</v>
      </c>
      <c r="D13" s="13" t="str">
        <f ca="1">IFERROR(__xludf.DUMMYFUNCTION("""COMPUTED_VALUE"""),"311311")</f>
        <v>311311</v>
      </c>
      <c r="E13" s="13" t="s">
        <v>257</v>
      </c>
      <c r="F13" s="13" t="str">
        <f ca="1">IFERROR(__xludf.DUMMYFUNCTION("""COMPUTED_VALUE"""),"41")</f>
        <v>41</v>
      </c>
      <c r="G13" s="13" t="s">
        <v>15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IFERROR(__xludf.DUMMYFUNCTION("""COMPUTED_VALUE"""),"407")</f>
        <v>407</v>
      </c>
      <c r="C14" s="13" t="str">
        <f ca="1">IFERROR(__xludf.DUMMYFUNCTION("""COMPUTED_VALUE"""),"高一愛")</f>
        <v>高一愛</v>
      </c>
      <c r="D14" s="13" t="str">
        <f ca="1">IFERROR(__xludf.DUMMYFUNCTION("""COMPUTED_VALUE"""),"311312")</f>
        <v>311312</v>
      </c>
      <c r="E14" s="13" t="s">
        <v>258</v>
      </c>
      <c r="F14" s="13" t="str">
        <f ca="1">IFERROR(__xludf.DUMMYFUNCTION("""COMPUTED_VALUE"""),"42")</f>
        <v>42</v>
      </c>
      <c r="G14" s="13" t="s">
        <v>15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IFERROR(__xludf.DUMMYFUNCTION("""COMPUTED_VALUE"""),"407")</f>
        <v>407</v>
      </c>
      <c r="C15" s="13" t="str">
        <f ca="1">IFERROR(__xludf.DUMMYFUNCTION("""COMPUTED_VALUE"""),"高一愛")</f>
        <v>高一愛</v>
      </c>
      <c r="D15" s="13" t="str">
        <f ca="1">IFERROR(__xludf.DUMMYFUNCTION("""COMPUTED_VALUE"""),"311313")</f>
        <v>311313</v>
      </c>
      <c r="E15" s="13" t="s">
        <v>259</v>
      </c>
      <c r="F15" s="13" t="str">
        <f ca="1">IFERROR(__xludf.DUMMYFUNCTION("""COMPUTED_VALUE"""),"43")</f>
        <v>43</v>
      </c>
      <c r="G15" s="13" t="s">
        <v>15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IFERROR(__xludf.DUMMYFUNCTION("""COMPUTED_VALUE"""),"408")</f>
        <v>408</v>
      </c>
      <c r="C16" s="13" t="str">
        <f ca="1">IFERROR(__xludf.DUMMYFUNCTION("""COMPUTED_VALUE"""),"高一真")</f>
        <v>高一真</v>
      </c>
      <c r="D16" s="13" t="str">
        <f ca="1">IFERROR(__xludf.DUMMYFUNCTION("""COMPUTED_VALUE"""),"311319")</f>
        <v>311319</v>
      </c>
      <c r="E16" s="13" t="s">
        <v>225</v>
      </c>
      <c r="F16" s="13" t="str">
        <f ca="1">IFERROR(__xludf.DUMMYFUNCTION("""COMPUTED_VALUE"""),"06")</f>
        <v>06</v>
      </c>
      <c r="G16" s="13" t="s">
        <v>15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IFERROR(__xludf.DUMMYFUNCTION("""COMPUTED_VALUE"""),"408")</f>
        <v>408</v>
      </c>
      <c r="C17" s="13" t="str">
        <f ca="1">IFERROR(__xludf.DUMMYFUNCTION("""COMPUTED_VALUE"""),"高一真")</f>
        <v>高一真</v>
      </c>
      <c r="D17" s="13" t="str">
        <f ca="1">IFERROR(__xludf.DUMMYFUNCTION("""COMPUTED_VALUE"""),"311326")</f>
        <v>311326</v>
      </c>
      <c r="E17" s="13" t="s">
        <v>261</v>
      </c>
      <c r="F17" s="13" t="str">
        <f ca="1">IFERROR(__xludf.DUMMYFUNCTION("""COMPUTED_VALUE"""),"13")</f>
        <v>13</v>
      </c>
      <c r="G17" s="13" t="s">
        <v>15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IFERROR(__xludf.DUMMYFUNCTION("""COMPUTED_VALUE"""),"408")</f>
        <v>408</v>
      </c>
      <c r="C18" s="13" t="str">
        <f ca="1">IFERROR(__xludf.DUMMYFUNCTION("""COMPUTED_VALUE"""),"高一真")</f>
        <v>高一真</v>
      </c>
      <c r="D18" s="13" t="str">
        <f ca="1">IFERROR(__xludf.DUMMYFUNCTION("""COMPUTED_VALUE"""),"311334")</f>
        <v>311334</v>
      </c>
      <c r="E18" s="13" t="s">
        <v>229</v>
      </c>
      <c r="F18" s="13" t="str">
        <f ca="1">IFERROR(__xludf.DUMMYFUNCTION("""COMPUTED_VALUE"""),"21")</f>
        <v>21</v>
      </c>
      <c r="G18" s="13" t="s">
        <v>15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IFERROR(__xludf.DUMMYFUNCTION("""COMPUTED_VALUE"""),"408")</f>
        <v>408</v>
      </c>
      <c r="C19" s="13" t="str">
        <f ca="1">IFERROR(__xludf.DUMMYFUNCTION("""COMPUTED_VALUE"""),"高一真")</f>
        <v>高一真</v>
      </c>
      <c r="D19" s="13" t="str">
        <f ca="1">IFERROR(__xludf.DUMMYFUNCTION("""COMPUTED_VALUE"""),"311335")</f>
        <v>311335</v>
      </c>
      <c r="E19" s="13" t="s">
        <v>230</v>
      </c>
      <c r="F19" s="13" t="str">
        <f ca="1">IFERROR(__xludf.DUMMYFUNCTION("""COMPUTED_VALUE"""),"22")</f>
        <v>22</v>
      </c>
      <c r="G19" s="13" t="s">
        <v>15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IFERROR(__xludf.DUMMYFUNCTION("""COMPUTED_VALUE"""),"408")</f>
        <v>408</v>
      </c>
      <c r="C20" s="13" t="str">
        <f ca="1">IFERROR(__xludf.DUMMYFUNCTION("""COMPUTED_VALUE"""),"高一真")</f>
        <v>高一真</v>
      </c>
      <c r="D20" s="13" t="str">
        <f ca="1">IFERROR(__xludf.DUMMYFUNCTION("""COMPUTED_VALUE"""),"311341")</f>
        <v>311341</v>
      </c>
      <c r="E20" s="13" t="s">
        <v>233</v>
      </c>
      <c r="F20" s="13" t="str">
        <f ca="1">IFERROR(__xludf.DUMMYFUNCTION("""COMPUTED_VALUE"""),"28")</f>
        <v>28</v>
      </c>
      <c r="G20" s="13" t="s">
        <v>15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IFERROR(__xludf.DUMMYFUNCTION("""COMPUTED_VALUE"""),"408")</f>
        <v>408</v>
      </c>
      <c r="C21" s="13" t="str">
        <f ca="1">IFERROR(__xludf.DUMMYFUNCTION("""COMPUTED_VALUE"""),"高一真")</f>
        <v>高一真</v>
      </c>
      <c r="D21" s="13" t="str">
        <f ca="1">IFERROR(__xludf.DUMMYFUNCTION("""COMPUTED_VALUE"""),"311345")</f>
        <v>311345</v>
      </c>
      <c r="E21" s="13" t="s">
        <v>284</v>
      </c>
      <c r="F21" s="13" t="str">
        <f ca="1">IFERROR(__xludf.DUMMYFUNCTION("""COMPUTED_VALUE"""),"32")</f>
        <v>32</v>
      </c>
      <c r="G21" s="13" t="s">
        <v>15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IFERROR(__xludf.DUMMYFUNCTION("""COMPUTED_VALUE"""),"408")</f>
        <v>408</v>
      </c>
      <c r="C22" s="13" t="str">
        <f ca="1">IFERROR(__xludf.DUMMYFUNCTION("""COMPUTED_VALUE"""),"高一真")</f>
        <v>高一真</v>
      </c>
      <c r="D22" s="13" t="str">
        <f ca="1">IFERROR(__xludf.DUMMYFUNCTION("""COMPUTED_VALUE"""),"311348")</f>
        <v>311348</v>
      </c>
      <c r="E22" s="13" t="s">
        <v>237</v>
      </c>
      <c r="F22" s="13" t="str">
        <f ca="1">IFERROR(__xludf.DUMMYFUNCTION("""COMPUTED_VALUE"""),"35")</f>
        <v>35</v>
      </c>
      <c r="G22" s="13" t="s">
        <v>15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IFERROR(__xludf.DUMMYFUNCTION("""COMPUTED_VALUE"""),"408")</f>
        <v>408</v>
      </c>
      <c r="C23" s="13" t="str">
        <f ca="1">IFERROR(__xludf.DUMMYFUNCTION("""COMPUTED_VALUE"""),"高一真")</f>
        <v>高一真</v>
      </c>
      <c r="D23" s="13" t="str">
        <f ca="1">IFERROR(__xludf.DUMMYFUNCTION("""COMPUTED_VALUE"""),"311349")</f>
        <v>311349</v>
      </c>
      <c r="E23" s="13" t="s">
        <v>238</v>
      </c>
      <c r="F23" s="13" t="str">
        <f ca="1">IFERROR(__xludf.DUMMYFUNCTION("""COMPUTED_VALUE"""),"36")</f>
        <v>36</v>
      </c>
      <c r="G23" s="13" t="s">
        <v>15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IFERROR(__xludf.DUMMYFUNCTION("""COMPUTED_VALUE"""),"408")</f>
        <v>408</v>
      </c>
      <c r="C24" s="8" t="str">
        <f ca="1">IFERROR(__xludf.DUMMYFUNCTION("""COMPUTED_VALUE"""),"高一真")</f>
        <v>高一真</v>
      </c>
      <c r="D24" s="8" t="str">
        <f ca="1">IFERROR(__xludf.DUMMYFUNCTION("""COMPUTED_VALUE"""),"311352")</f>
        <v>311352</v>
      </c>
      <c r="E24" s="13" t="s">
        <v>262</v>
      </c>
      <c r="F24" s="8" t="str">
        <f ca="1">IFERROR(__xludf.DUMMYFUNCTION("""COMPUTED_VALUE"""),"39")</f>
        <v>39</v>
      </c>
      <c r="G24" s="13" t="s">
        <v>15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IFERROR(__xludf.DUMMYFUNCTION("""COMPUTED_VALUE"""),"408")</f>
        <v>408</v>
      </c>
      <c r="C25" s="8" t="str">
        <f ca="1">IFERROR(__xludf.DUMMYFUNCTION("""COMPUTED_VALUE"""),"高一真")</f>
        <v>高一真</v>
      </c>
      <c r="D25" s="8" t="str">
        <f ca="1">IFERROR(__xludf.DUMMYFUNCTION("""COMPUTED_VALUE"""),"311357")</f>
        <v>311357</v>
      </c>
      <c r="E25" s="13" t="s">
        <v>242</v>
      </c>
      <c r="F25" s="8" t="str">
        <f ca="1">IFERROR(__xludf.DUMMYFUNCTION("""COMPUTED_VALUE"""),"44")</f>
        <v>44</v>
      </c>
      <c r="G25" s="13" t="s">
        <v>15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IFERROR(__xludf.DUMMYFUNCTION("""COMPUTED_VALUE"""),"延修")</f>
        <v>延修</v>
      </c>
      <c r="C26" s="8"/>
      <c r="D26" s="8" t="str">
        <f ca="1">IFERROR(__xludf.DUMMYFUNCTION("""COMPUTED_VALUE"""),"911188")</f>
        <v>911188</v>
      </c>
      <c r="E26" s="13" t="s">
        <v>230</v>
      </c>
      <c r="F26" s="8"/>
      <c r="G26" s="13" t="s">
        <v>15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/>
      <c r="B27" s="13"/>
      <c r="C27" s="13"/>
      <c r="D27" s="13"/>
      <c r="E27" s="13"/>
      <c r="F27" s="13"/>
      <c r="G27" s="13"/>
      <c r="H27" s="8"/>
      <c r="I27" s="8"/>
      <c r="J27" s="8"/>
      <c r="K27" s="8"/>
      <c r="L27" s="8"/>
      <c r="M27" s="8"/>
      <c r="N27" s="8"/>
      <c r="O27" s="8"/>
      <c r="P27" s="8"/>
      <c r="Q27" s="8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</row>
    <row r="29" spans="1:26" s="16" customFormat="1" ht="27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</row>
    <row r="30" spans="1:26" s="16" customFormat="1" ht="27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26" s="16" customFormat="1" ht="27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</row>
    <row r="32" spans="1:26" s="16" customFormat="1" ht="27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</row>
    <row r="33" spans="1:17" s="16" customFormat="1" ht="27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</row>
    <row r="34" spans="1:17" s="16" customFormat="1" ht="27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</row>
    <row r="35" spans="1:17" s="16" customFormat="1" ht="27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</row>
    <row r="36" spans="1:17" s="16" customFormat="1" ht="27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</row>
    <row r="37" spans="1:17" s="16" customFormat="1" ht="27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</row>
    <row r="38" spans="1:17" s="16" customFormat="1" ht="27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</row>
    <row r="39" spans="1:17" s="16" customFormat="1" ht="27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</row>
    <row r="40" spans="1:17" s="16" customFormat="1" ht="27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</row>
    <row r="41" spans="1:17" s="16" customFormat="1" ht="27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</row>
    <row r="42" spans="1:17" s="16" customFormat="1" ht="27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</row>
    <row r="43" spans="1:17" s="16" customFormat="1" ht="27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</row>
    <row r="44" spans="1:17" s="16" customFormat="1" ht="27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</row>
    <row r="45" spans="1:17" s="16" customFormat="1" ht="27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</row>
    <row r="46" spans="1:17" s="16" customFormat="1" ht="27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7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7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26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26" s="16" customFormat="1" ht="27" customHeight="1">
      <c r="A50" s="13" t="str">
        <f>IF(B50&lt;&gt;"",A26+1,"")</f>
        <v/>
      </c>
      <c r="B50" s="8"/>
      <c r="C50" s="8"/>
      <c r="D50" s="8"/>
      <c r="E50" s="8"/>
      <c r="F50" s="8"/>
      <c r="G50" s="13" t="str">
        <f t="shared" ref="G50:G126" si="1">IF(B50&lt;&gt;"",MID($B$1,4,20),"")</f>
        <v/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 t="str">
        <f t="shared" ref="A51:A69" si="2">IF(B51&lt;&gt;"",A50+1,"")</f>
        <v/>
      </c>
      <c r="B51" s="8"/>
      <c r="C51" s="8"/>
      <c r="D51" s="8"/>
      <c r="E51" s="8"/>
      <c r="F51" s="8"/>
      <c r="G51" s="13" t="str">
        <f t="shared" si="1"/>
        <v/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2"/>
        <v/>
      </c>
      <c r="B52" s="8"/>
      <c r="C52" s="8"/>
      <c r="D52" s="8"/>
      <c r="E52" s="8"/>
      <c r="F52" s="8"/>
      <c r="G52" s="13" t="str">
        <f t="shared" si="1"/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2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2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2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2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2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2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2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2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2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2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2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2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2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2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2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2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2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ref="A70:A127" si="3">IF(B70&lt;&gt;"",A69+1,"")</f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3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3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3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3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3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3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3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3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3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3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3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3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3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3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3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3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3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3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3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3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3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3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3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3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3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3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3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3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3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3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3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3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3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3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3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3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3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3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3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3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3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3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3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3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3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3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3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3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3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3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3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3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3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3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3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3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3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7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105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19" t="s">
        <v>23</v>
      </c>
      <c r="D2" s="18" t="s">
        <v>25</v>
      </c>
      <c r="E2" s="19" t="s">
        <v>24</v>
      </c>
      <c r="F2" s="18" t="s">
        <v>1</v>
      </c>
      <c r="G2" s="21">
        <f ca="1">A20</f>
        <v>16</v>
      </c>
      <c r="H2" s="29" t="s">
        <v>2</v>
      </c>
      <c r="I2" s="30"/>
      <c r="J2" s="29"/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73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B,M,Z"",0)"),"404")</f>
        <v>404</v>
      </c>
      <c r="C5" s="13" t="str">
        <f ca="1">IFERROR(__xludf.DUMMYFUNCTION("""COMPUTED_VALUE"""),"高一節")</f>
        <v>高一節</v>
      </c>
      <c r="D5" s="13" t="str">
        <f ca="1">IFERROR(__xludf.DUMMYFUNCTION("""COMPUTED_VALUE"""),"311155")</f>
        <v>311155</v>
      </c>
      <c r="E5" s="13" t="s">
        <v>154</v>
      </c>
      <c r="F5" s="13" t="str">
        <f ca="1">IFERROR(__xludf.DUMMYFUNCTION("""COMPUTED_VALUE"""),"17")</f>
        <v>17</v>
      </c>
      <c r="G5" s="13" t="s">
        <v>23</v>
      </c>
      <c r="H5" s="8"/>
      <c r="I5" s="8"/>
      <c r="J5" s="8"/>
      <c r="K5" s="8"/>
      <c r="L5" s="8"/>
      <c r="M5" s="8"/>
      <c r="N5" s="8"/>
      <c r="O5" s="8"/>
      <c r="P5" s="8"/>
      <c r="Q5" s="8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IFERROR(__xludf.DUMMYFUNCTION("""COMPUTED_VALUE"""),"404")</f>
        <v>404</v>
      </c>
      <c r="C6" s="13" t="str">
        <f ca="1">IFERROR(__xludf.DUMMYFUNCTION("""COMPUTED_VALUE"""),"高一節")</f>
        <v>高一節</v>
      </c>
      <c r="D6" s="13" t="str">
        <f ca="1">IFERROR(__xludf.DUMMYFUNCTION("""COMPUTED_VALUE"""),"311176")</f>
        <v>311176</v>
      </c>
      <c r="E6" s="13" t="s">
        <v>163</v>
      </c>
      <c r="F6" s="13" t="str">
        <f ca="1">IFERROR(__xludf.DUMMYFUNCTION("""COMPUTED_VALUE"""),"38")</f>
        <v>38</v>
      </c>
      <c r="G6" s="13" t="s">
        <v>23</v>
      </c>
      <c r="H6" s="8"/>
      <c r="I6" s="8"/>
      <c r="J6" s="8"/>
      <c r="K6" s="8"/>
      <c r="L6" s="8"/>
      <c r="M6" s="8"/>
      <c r="N6" s="8"/>
      <c r="O6" s="8"/>
      <c r="P6" s="8"/>
      <c r="Q6" s="8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IFERROR(__xludf.DUMMYFUNCTION("""COMPUTED_VALUE"""),"404")</f>
        <v>404</v>
      </c>
      <c r="C7" s="13" t="str">
        <f ca="1">IFERROR(__xludf.DUMMYFUNCTION("""COMPUTED_VALUE"""),"高一節")</f>
        <v>高一節</v>
      </c>
      <c r="D7" s="13" t="str">
        <f ca="1">IFERROR(__xludf.DUMMYFUNCTION("""COMPUTED_VALUE"""),"311179")</f>
        <v>311179</v>
      </c>
      <c r="E7" s="13" t="s">
        <v>164</v>
      </c>
      <c r="F7" s="13" t="str">
        <f ca="1">IFERROR(__xludf.DUMMYFUNCTION("""COMPUTED_VALUE"""),"41")</f>
        <v>41</v>
      </c>
      <c r="G7" s="13" t="s">
        <v>23</v>
      </c>
      <c r="H7" s="8"/>
      <c r="I7" s="8"/>
      <c r="J7" s="8"/>
      <c r="K7" s="8"/>
      <c r="L7" s="8"/>
      <c r="M7" s="8"/>
      <c r="N7" s="8"/>
      <c r="O7" s="8"/>
      <c r="P7" s="8"/>
      <c r="Q7" s="8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IFERROR(__xludf.DUMMYFUNCTION("""COMPUTED_VALUE"""),"407")</f>
        <v>407</v>
      </c>
      <c r="C8" s="13" t="str">
        <f ca="1">IFERROR(__xludf.DUMMYFUNCTION("""COMPUTED_VALUE"""),"高一愛")</f>
        <v>高一愛</v>
      </c>
      <c r="D8" s="13" t="str">
        <f ca="1">IFERROR(__xludf.DUMMYFUNCTION("""COMPUTED_VALUE"""),"311282")</f>
        <v>311282</v>
      </c>
      <c r="E8" s="13" t="s">
        <v>245</v>
      </c>
      <c r="F8" s="13" t="str">
        <f ca="1">IFERROR(__xludf.DUMMYFUNCTION("""COMPUTED_VALUE"""),"13")</f>
        <v>13</v>
      </c>
      <c r="G8" s="13" t="s">
        <v>23</v>
      </c>
      <c r="H8" s="8"/>
      <c r="I8" s="8"/>
      <c r="J8" s="8"/>
      <c r="K8" s="8"/>
      <c r="L8" s="8"/>
      <c r="M8" s="8"/>
      <c r="N8" s="8"/>
      <c r="O8" s="8"/>
      <c r="P8" s="8"/>
      <c r="Q8" s="8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IFERROR(__xludf.DUMMYFUNCTION("""COMPUTED_VALUE"""),"407")</f>
        <v>407</v>
      </c>
      <c r="C9" s="13" t="str">
        <f ca="1">IFERROR(__xludf.DUMMYFUNCTION("""COMPUTED_VALUE"""),"高一愛")</f>
        <v>高一愛</v>
      </c>
      <c r="D9" s="13" t="str">
        <f ca="1">IFERROR(__xludf.DUMMYFUNCTION("""COMPUTED_VALUE"""),"311284")</f>
        <v>311284</v>
      </c>
      <c r="E9" s="13" t="s">
        <v>246</v>
      </c>
      <c r="F9" s="13" t="str">
        <f ca="1">IFERROR(__xludf.DUMMYFUNCTION("""COMPUTED_VALUE"""),"15")</f>
        <v>15</v>
      </c>
      <c r="G9" s="13" t="s">
        <v>23</v>
      </c>
      <c r="H9" s="8"/>
      <c r="I9" s="8"/>
      <c r="J9" s="8"/>
      <c r="K9" s="8"/>
      <c r="L9" s="8"/>
      <c r="M9" s="8"/>
      <c r="N9" s="8"/>
      <c r="O9" s="8"/>
      <c r="P9" s="8"/>
      <c r="Q9" s="8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IFERROR(__xludf.DUMMYFUNCTION("""COMPUTED_VALUE"""),"407")</f>
        <v>407</v>
      </c>
      <c r="C10" s="13" t="str">
        <f ca="1">IFERROR(__xludf.DUMMYFUNCTION("""COMPUTED_VALUE"""),"高一愛")</f>
        <v>高一愛</v>
      </c>
      <c r="D10" s="13" t="str">
        <f ca="1">IFERROR(__xludf.DUMMYFUNCTION("""COMPUTED_VALUE"""),"311286")</f>
        <v>311286</v>
      </c>
      <c r="E10" s="13" t="s">
        <v>247</v>
      </c>
      <c r="F10" s="13" t="str">
        <f ca="1">IFERROR(__xludf.DUMMYFUNCTION("""COMPUTED_VALUE"""),"17")</f>
        <v>17</v>
      </c>
      <c r="G10" s="13" t="s">
        <v>23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IFERROR(__xludf.DUMMYFUNCTION("""COMPUTED_VALUE"""),"407")</f>
        <v>407</v>
      </c>
      <c r="C11" s="13" t="str">
        <f ca="1">IFERROR(__xludf.DUMMYFUNCTION("""COMPUTED_VALUE"""),"高一愛")</f>
        <v>高一愛</v>
      </c>
      <c r="D11" s="13" t="str">
        <f ca="1">IFERROR(__xludf.DUMMYFUNCTION("""COMPUTED_VALUE"""),"311287")</f>
        <v>311287</v>
      </c>
      <c r="E11" s="13" t="s">
        <v>221</v>
      </c>
      <c r="F11" s="13" t="str">
        <f ca="1">IFERROR(__xludf.DUMMYFUNCTION("""COMPUTED_VALUE"""),"45")</f>
        <v>45</v>
      </c>
      <c r="G11" s="13" t="s">
        <v>23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IFERROR(__xludf.DUMMYFUNCTION("""COMPUTED_VALUE"""),"407")</f>
        <v>407</v>
      </c>
      <c r="C12" s="13" t="str">
        <f ca="1">IFERROR(__xludf.DUMMYFUNCTION("""COMPUTED_VALUE"""),"高一愛")</f>
        <v>高一愛</v>
      </c>
      <c r="D12" s="13" t="str">
        <f ca="1">IFERROR(__xludf.DUMMYFUNCTION("""COMPUTED_VALUE"""),"311288")</f>
        <v>311288</v>
      </c>
      <c r="E12" s="13" t="s">
        <v>248</v>
      </c>
      <c r="F12" s="13" t="str">
        <f ca="1">IFERROR(__xludf.DUMMYFUNCTION("""COMPUTED_VALUE"""),"19")</f>
        <v>19</v>
      </c>
      <c r="G12" s="13" t="s">
        <v>23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IFERROR(__xludf.DUMMYFUNCTION("""COMPUTED_VALUE"""),"407")</f>
        <v>407</v>
      </c>
      <c r="C13" s="13" t="str">
        <f ca="1">IFERROR(__xludf.DUMMYFUNCTION("""COMPUTED_VALUE"""),"高一愛")</f>
        <v>高一愛</v>
      </c>
      <c r="D13" s="13" t="str">
        <f ca="1">IFERROR(__xludf.DUMMYFUNCTION("""COMPUTED_VALUE"""),"311292")</f>
        <v>311292</v>
      </c>
      <c r="E13" s="13" t="s">
        <v>160</v>
      </c>
      <c r="F13" s="13" t="str">
        <f ca="1">IFERROR(__xludf.DUMMYFUNCTION("""COMPUTED_VALUE"""),"22")</f>
        <v>22</v>
      </c>
      <c r="G13" s="13" t="s">
        <v>23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IFERROR(__xludf.DUMMYFUNCTION("""COMPUTED_VALUE"""),"407")</f>
        <v>407</v>
      </c>
      <c r="C14" s="13" t="str">
        <f ca="1">IFERROR(__xludf.DUMMYFUNCTION("""COMPUTED_VALUE"""),"高一愛")</f>
        <v>高一愛</v>
      </c>
      <c r="D14" s="13" t="str">
        <f ca="1">IFERROR(__xludf.DUMMYFUNCTION("""COMPUTED_VALUE"""),"311295")</f>
        <v>311295</v>
      </c>
      <c r="E14" s="13" t="s">
        <v>250</v>
      </c>
      <c r="F14" s="13" t="str">
        <f ca="1">IFERROR(__xludf.DUMMYFUNCTION("""COMPUTED_VALUE"""),"25")</f>
        <v>25</v>
      </c>
      <c r="G14" s="13" t="s">
        <v>23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IFERROR(__xludf.DUMMYFUNCTION("""COMPUTED_VALUE"""),"407")</f>
        <v>407</v>
      </c>
      <c r="C15" s="13" t="str">
        <f ca="1">IFERROR(__xludf.DUMMYFUNCTION("""COMPUTED_VALUE"""),"高一愛")</f>
        <v>高一愛</v>
      </c>
      <c r="D15" s="13" t="str">
        <f ca="1">IFERROR(__xludf.DUMMYFUNCTION("""COMPUTED_VALUE"""),"311304")</f>
        <v>311304</v>
      </c>
      <c r="E15" s="13" t="s">
        <v>254</v>
      </c>
      <c r="F15" s="13" t="str">
        <f ca="1">IFERROR(__xludf.DUMMYFUNCTION("""COMPUTED_VALUE"""),"34")</f>
        <v>34</v>
      </c>
      <c r="G15" s="13" t="s">
        <v>23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IFERROR(__xludf.DUMMYFUNCTION("""COMPUTED_VALUE"""),"407")</f>
        <v>407</v>
      </c>
      <c r="C16" s="13" t="str">
        <f ca="1">IFERROR(__xludf.DUMMYFUNCTION("""COMPUTED_VALUE"""),"高一愛")</f>
        <v>高一愛</v>
      </c>
      <c r="D16" s="13" t="str">
        <f ca="1">IFERROR(__xludf.DUMMYFUNCTION("""COMPUTED_VALUE"""),"311310")</f>
        <v>311310</v>
      </c>
      <c r="E16" s="13" t="s">
        <v>256</v>
      </c>
      <c r="F16" s="13" t="str">
        <f ca="1">IFERROR(__xludf.DUMMYFUNCTION("""COMPUTED_VALUE"""),"40")</f>
        <v>40</v>
      </c>
      <c r="G16" s="13" t="s">
        <v>23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IFERROR(__xludf.DUMMYFUNCTION("""COMPUTED_VALUE"""),"407")</f>
        <v>407</v>
      </c>
      <c r="C17" s="13" t="str">
        <f ca="1">IFERROR(__xludf.DUMMYFUNCTION("""COMPUTED_VALUE"""),"高一愛")</f>
        <v>高一愛</v>
      </c>
      <c r="D17" s="13" t="str">
        <f ca="1">IFERROR(__xludf.DUMMYFUNCTION("""COMPUTED_VALUE"""),"311311")</f>
        <v>311311</v>
      </c>
      <c r="E17" s="13" t="s">
        <v>257</v>
      </c>
      <c r="F17" s="13" t="str">
        <f ca="1">IFERROR(__xludf.DUMMYFUNCTION("""COMPUTED_VALUE"""),"41")</f>
        <v>41</v>
      </c>
      <c r="G17" s="13" t="s">
        <v>23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IFERROR(__xludf.DUMMYFUNCTION("""COMPUTED_VALUE"""),"407")</f>
        <v>407</v>
      </c>
      <c r="C18" s="13" t="str">
        <f ca="1">IFERROR(__xludf.DUMMYFUNCTION("""COMPUTED_VALUE"""),"高一愛")</f>
        <v>高一愛</v>
      </c>
      <c r="D18" s="13" t="str">
        <f ca="1">IFERROR(__xludf.DUMMYFUNCTION("""COMPUTED_VALUE"""),"311312")</f>
        <v>311312</v>
      </c>
      <c r="E18" s="13" t="s">
        <v>258</v>
      </c>
      <c r="F18" s="13" t="str">
        <f ca="1">IFERROR(__xludf.DUMMYFUNCTION("""COMPUTED_VALUE"""),"42")</f>
        <v>42</v>
      </c>
      <c r="G18" s="13" t="s">
        <v>23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IFERROR(__xludf.DUMMYFUNCTION("""COMPUTED_VALUE"""),"407")</f>
        <v>407</v>
      </c>
      <c r="C19" s="13" t="str">
        <f ca="1">IFERROR(__xludf.DUMMYFUNCTION("""COMPUTED_VALUE"""),"高一愛")</f>
        <v>高一愛</v>
      </c>
      <c r="D19" s="13" t="str">
        <f ca="1">IFERROR(__xludf.DUMMYFUNCTION("""COMPUTED_VALUE"""),"311313")</f>
        <v>311313</v>
      </c>
      <c r="E19" s="13" t="s">
        <v>259</v>
      </c>
      <c r="F19" s="13" t="str">
        <f ca="1">IFERROR(__xludf.DUMMYFUNCTION("""COMPUTED_VALUE"""),"43")</f>
        <v>43</v>
      </c>
      <c r="G19" s="13" t="s">
        <v>23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IFERROR(__xludf.DUMMYFUNCTION("""COMPUTED_VALUE"""),"407")</f>
        <v>407</v>
      </c>
      <c r="C20" s="13" t="str">
        <f ca="1">IFERROR(__xludf.DUMMYFUNCTION("""COMPUTED_VALUE"""),"高一愛")</f>
        <v>高一愛</v>
      </c>
      <c r="D20" s="13" t="str">
        <f ca="1">IFERROR(__xludf.DUMMYFUNCTION("""COMPUTED_VALUE"""),"311359")</f>
        <v>311359</v>
      </c>
      <c r="E20" s="13" t="s">
        <v>224</v>
      </c>
      <c r="F20" s="13" t="str">
        <f ca="1">IFERROR(__xludf.DUMMYFUNCTION("""COMPUTED_VALUE"""),"44")</f>
        <v>44</v>
      </c>
      <c r="G20" s="13" t="s">
        <v>23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 t="str">
        <f t="shared" si="0"/>
        <v/>
      </c>
      <c r="B21" s="13"/>
      <c r="C21" s="13"/>
      <c r="D21" s="13"/>
      <c r="E21" s="13"/>
      <c r="F21" s="13"/>
      <c r="G21" s="13" t="s">
        <v>90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 t="str">
        <f t="shared" si="0"/>
        <v/>
      </c>
      <c r="B22" s="13"/>
      <c r="C22" s="13"/>
      <c r="D22" s="13"/>
      <c r="E22" s="13"/>
      <c r="F22" s="13"/>
      <c r="G22" s="13" t="s">
        <v>90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 t="str">
        <f t="shared" si="0"/>
        <v/>
      </c>
      <c r="B23" s="13"/>
      <c r="C23" s="13"/>
      <c r="D23" s="13"/>
      <c r="E23" s="13"/>
      <c r="F23" s="13"/>
      <c r="G23" s="13" t="s">
        <v>90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 t="str">
        <f t="shared" si="0"/>
        <v/>
      </c>
      <c r="B24" s="13"/>
      <c r="C24" s="13"/>
      <c r="D24" s="13"/>
      <c r="E24" s="13"/>
      <c r="F24" s="13"/>
      <c r="G24" s="13" t="s">
        <v>90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 t="str">
        <f t="shared" si="0"/>
        <v/>
      </c>
      <c r="B25" s="13"/>
      <c r="C25" s="13"/>
      <c r="D25" s="13"/>
      <c r="E25" s="13"/>
      <c r="F25" s="13"/>
      <c r="G25" s="13" t="s">
        <v>90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 t="str">
        <f t="shared" si="0"/>
        <v/>
      </c>
      <c r="B26" s="13"/>
      <c r="C26" s="13"/>
      <c r="D26" s="13"/>
      <c r="E26" s="13"/>
      <c r="F26" s="13"/>
      <c r="G26" s="13" t="s">
        <v>90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 t="str">
        <f t="shared" si="0"/>
        <v/>
      </c>
      <c r="B27" s="13"/>
      <c r="C27" s="13"/>
      <c r="D27" s="13"/>
      <c r="E27" s="13"/>
      <c r="F27" s="13"/>
      <c r="G27" s="13" t="s">
        <v>90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 t="str">
        <f t="shared" si="0"/>
        <v/>
      </c>
      <c r="B28" s="13"/>
      <c r="C28" s="13"/>
      <c r="D28" s="13"/>
      <c r="E28" s="13"/>
      <c r="F28" s="13"/>
      <c r="G28" s="13" t="s">
        <v>90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 t="str">
        <f t="shared" si="0"/>
        <v/>
      </c>
      <c r="B29" s="13"/>
      <c r="C29" s="13"/>
      <c r="D29" s="13"/>
      <c r="E29" s="13"/>
      <c r="F29" s="13"/>
      <c r="G29" s="13" t="s">
        <v>90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 t="str">
        <f t="shared" si="0"/>
        <v/>
      </c>
      <c r="B30" s="13"/>
      <c r="C30" s="13"/>
      <c r="D30" s="13"/>
      <c r="E30" s="13"/>
      <c r="F30" s="13"/>
      <c r="G30" s="13" t="s">
        <v>90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 t="str">
        <f t="shared" si="0"/>
        <v/>
      </c>
      <c r="B31" s="13"/>
      <c r="C31" s="13"/>
      <c r="D31" s="13"/>
      <c r="E31" s="13"/>
      <c r="F31" s="13"/>
      <c r="G31" s="13" t="s">
        <v>90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 t="str">
        <f t="shared" si="0"/>
        <v/>
      </c>
      <c r="B32" s="13"/>
      <c r="C32" s="13"/>
      <c r="D32" s="13"/>
      <c r="E32" s="13"/>
      <c r="F32" s="13"/>
      <c r="G32" s="13" t="s">
        <v>90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 t="str">
        <f t="shared" si="0"/>
        <v/>
      </c>
      <c r="B33" s="13"/>
      <c r="C33" s="13"/>
      <c r="D33" s="13"/>
      <c r="E33" s="13"/>
      <c r="F33" s="13"/>
      <c r="G33" s="13" t="s">
        <v>90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 t="str">
        <f t="shared" si="0"/>
        <v/>
      </c>
      <c r="B34" s="13"/>
      <c r="C34" s="13"/>
      <c r="D34" s="13"/>
      <c r="E34" s="13"/>
      <c r="F34" s="13"/>
      <c r="G34" s="13" t="s">
        <v>90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 t="str">
        <f t="shared" si="0"/>
        <v/>
      </c>
      <c r="B35" s="13"/>
      <c r="C35" s="13"/>
      <c r="D35" s="13"/>
      <c r="E35" s="13"/>
      <c r="F35" s="13"/>
      <c r="G35" s="13" t="s">
        <v>90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 t="str">
        <f t="shared" si="0"/>
        <v/>
      </c>
      <c r="B36" s="13"/>
      <c r="C36" s="13"/>
      <c r="D36" s="13"/>
      <c r="E36" s="13"/>
      <c r="F36" s="13"/>
      <c r="G36" s="13" t="s">
        <v>90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 t="str">
        <f t="shared" si="0"/>
        <v/>
      </c>
      <c r="B37" s="13"/>
      <c r="C37" s="13"/>
      <c r="D37" s="13"/>
      <c r="E37" s="13"/>
      <c r="F37" s="13"/>
      <c r="G37" s="13" t="s">
        <v>90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 t="str">
        <f t="shared" si="0"/>
        <v/>
      </c>
      <c r="B38" s="13"/>
      <c r="C38" s="13"/>
      <c r="D38" s="13"/>
      <c r="E38" s="13"/>
      <c r="F38" s="13"/>
      <c r="G38" s="13" t="s">
        <v>90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 t="str">
        <f t="shared" si="0"/>
        <v/>
      </c>
      <c r="B39" s="13"/>
      <c r="C39" s="13"/>
      <c r="D39" s="13"/>
      <c r="E39" s="13"/>
      <c r="F39" s="13"/>
      <c r="G39" s="13" t="s">
        <v>90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 t="str">
        <f t="shared" si="0"/>
        <v/>
      </c>
      <c r="B40" s="13"/>
      <c r="C40" s="13"/>
      <c r="D40" s="13"/>
      <c r="E40" s="13"/>
      <c r="F40" s="13"/>
      <c r="G40" s="13" t="s">
        <v>90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 t="str">
        <f t="shared" si="0"/>
        <v/>
      </c>
      <c r="B41" s="13"/>
      <c r="C41" s="13"/>
      <c r="D41" s="13"/>
      <c r="E41" s="13"/>
      <c r="F41" s="13"/>
      <c r="G41" s="13" t="s">
        <v>90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 t="str">
        <f t="shared" si="0"/>
        <v/>
      </c>
      <c r="B42" s="13"/>
      <c r="C42" s="13"/>
      <c r="D42" s="13"/>
      <c r="E42" s="13"/>
      <c r="F42" s="13"/>
      <c r="G42" s="13" t="s">
        <v>90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 t="str">
        <f t="shared" si="0"/>
        <v/>
      </c>
      <c r="B43" s="13"/>
      <c r="C43" s="13"/>
      <c r="D43" s="13"/>
      <c r="E43" s="13"/>
      <c r="F43" s="13"/>
      <c r="G43" s="13" t="s">
        <v>90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 t="str">
        <f t="shared" si="0"/>
        <v/>
      </c>
      <c r="B44" s="13"/>
      <c r="C44" s="13"/>
      <c r="D44" s="13"/>
      <c r="E44" s="13"/>
      <c r="F44" s="13"/>
      <c r="G44" s="13" t="s">
        <v>90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 t="str">
        <f t="shared" si="0"/>
        <v/>
      </c>
      <c r="B45" s="13"/>
      <c r="C45" s="13"/>
      <c r="D45" s="13"/>
      <c r="E45" s="13"/>
      <c r="F45" s="13"/>
      <c r="G45" s="13" t="s">
        <v>90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 t="str">
        <f t="shared" si="0"/>
        <v/>
      </c>
      <c r="B46" s="13"/>
      <c r="C46" s="13"/>
      <c r="D46" s="13"/>
      <c r="E46" s="13"/>
      <c r="F46" s="13"/>
      <c r="G46" s="13" t="str">
        <f t="shared" ref="G46:G126" si="1">IF(B46&lt;&gt;"",MID($B$1,4,20),"")</f>
        <v/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 t="str">
        <f t="shared" si="0"/>
        <v/>
      </c>
      <c r="B47" s="8"/>
      <c r="C47" s="8"/>
      <c r="D47" s="8"/>
      <c r="E47" s="8"/>
      <c r="F47" s="8"/>
      <c r="G47" s="13" t="str">
        <f t="shared" si="1"/>
        <v/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 t="str">
        <f t="shared" si="0"/>
        <v/>
      </c>
      <c r="B48" s="8"/>
      <c r="C48" s="8"/>
      <c r="D48" s="8"/>
      <c r="E48" s="8"/>
      <c r="F48" s="8"/>
      <c r="G48" s="13" t="str">
        <f t="shared" si="1"/>
        <v/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 t="str">
        <f t="shared" si="0"/>
        <v/>
      </c>
      <c r="B49" s="8"/>
      <c r="C49" s="8"/>
      <c r="D49" s="8"/>
      <c r="E49" s="8"/>
      <c r="F49" s="8"/>
      <c r="G49" s="13" t="str">
        <f t="shared" si="1"/>
        <v/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15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 t="str">
        <f t="shared" si="0"/>
        <v/>
      </c>
      <c r="B50" s="8"/>
      <c r="C50" s="8"/>
      <c r="D50" s="8"/>
      <c r="E50" s="8"/>
      <c r="F50" s="8"/>
      <c r="G50" s="13" t="str">
        <f t="shared" si="1"/>
        <v/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 t="str">
        <f t="shared" si="0"/>
        <v/>
      </c>
      <c r="B51" s="8"/>
      <c r="C51" s="8"/>
      <c r="D51" s="8"/>
      <c r="E51" s="8"/>
      <c r="F51" s="8"/>
      <c r="G51" s="13" t="str">
        <f t="shared" si="1"/>
        <v/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0"/>
        <v/>
      </c>
      <c r="B52" s="8"/>
      <c r="C52" s="8"/>
      <c r="D52" s="8"/>
      <c r="E52" s="8"/>
      <c r="F52" s="8"/>
      <c r="G52" s="13" t="str">
        <f t="shared" si="1"/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0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0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0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0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0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0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0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0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0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0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0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0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0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0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0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0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0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si="0"/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0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0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0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0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0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0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0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0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0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0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0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0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0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0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0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0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9.36328125" bestFit="1" customWidth="1"/>
    <col min="8" max="17" width="8.90625" style="3" customWidth="1"/>
  </cols>
  <sheetData>
    <row r="1" spans="1:26" ht="38" customHeight="1">
      <c r="A1" s="24" t="s">
        <v>92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5</v>
      </c>
      <c r="C2" s="19" t="s">
        <v>8</v>
      </c>
      <c r="D2" s="18" t="s">
        <v>25</v>
      </c>
      <c r="E2" s="20" t="s">
        <v>68</v>
      </c>
      <c r="F2" s="18" t="s">
        <v>1</v>
      </c>
      <c r="G2" s="21">
        <f ca="1">A45</f>
        <v>41</v>
      </c>
      <c r="H2" s="29" t="s">
        <v>2</v>
      </c>
      <c r="I2" s="30"/>
      <c r="J2" s="29" t="s">
        <v>36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77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B,M,Z"",0)"),"502")</f>
        <v>502</v>
      </c>
      <c r="C5" s="13" t="str">
        <f ca="1">IFERROR(__xludf.DUMMYFUNCTION("""COMPUTED_VALUE"""),"高二義")</f>
        <v>高二義</v>
      </c>
      <c r="D5" s="13" t="str">
        <f ca="1">IFERROR(__xludf.DUMMYFUNCTION("""COMPUTED_VALUE"""),"211082")</f>
        <v>211082</v>
      </c>
      <c r="E5" s="13" t="s">
        <v>376</v>
      </c>
      <c r="F5" s="13" t="str">
        <f ca="1">IFERROR(__xludf.DUMMYFUNCTION("""COMPUTED_VALUE"""),"33")</f>
        <v>33</v>
      </c>
      <c r="G5" s="13" t="s">
        <v>8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45" ca="1" si="0">IF(B6&lt;&gt;"",A5+1,"")</f>
        <v>2</v>
      </c>
      <c r="B6" s="13" t="str">
        <f ca="1">IFERROR(__xludf.DUMMYFUNCTION("""COMPUTED_VALUE"""),"503")</f>
        <v>503</v>
      </c>
      <c r="C6" s="13" t="str">
        <f ca="1">IFERROR(__xludf.DUMMYFUNCTION("""COMPUTED_VALUE"""),"高二勇")</f>
        <v>高二勇</v>
      </c>
      <c r="D6" s="13" t="str">
        <f ca="1">IFERROR(__xludf.DUMMYFUNCTION("""COMPUTED_VALUE"""),"211127")</f>
        <v>211127</v>
      </c>
      <c r="E6" s="13" t="s">
        <v>408</v>
      </c>
      <c r="F6" s="13" t="str">
        <f ca="1">IFERROR(__xludf.DUMMYFUNCTION("""COMPUTED_VALUE"""),"29")</f>
        <v>29</v>
      </c>
      <c r="G6" s="13" t="s">
        <v>8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IFERROR(__xludf.DUMMYFUNCTION("""COMPUTED_VALUE"""),"503")</f>
        <v>503</v>
      </c>
      <c r="C7" s="13" t="str">
        <f ca="1">IFERROR(__xludf.DUMMYFUNCTION("""COMPUTED_VALUE"""),"高二勇")</f>
        <v>高二勇</v>
      </c>
      <c r="D7" s="13" t="str">
        <f ca="1">IFERROR(__xludf.DUMMYFUNCTION("""COMPUTED_VALUE"""),"211132")</f>
        <v>211132</v>
      </c>
      <c r="E7" s="13" t="s">
        <v>409</v>
      </c>
      <c r="F7" s="13" t="str">
        <f ca="1">IFERROR(__xludf.DUMMYFUNCTION("""COMPUTED_VALUE"""),"34")</f>
        <v>34</v>
      </c>
      <c r="G7" s="13" t="s">
        <v>8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IFERROR(__xludf.DUMMYFUNCTION("""COMPUTED_VALUE"""),"504")</f>
        <v>504</v>
      </c>
      <c r="C8" s="13" t="str">
        <f ca="1">IFERROR(__xludf.DUMMYFUNCTION("""COMPUTED_VALUE"""),"高二節")</f>
        <v>高二節</v>
      </c>
      <c r="D8" s="13" t="str">
        <f ca="1">IFERROR(__xludf.DUMMYFUNCTION("""COMPUTED_VALUE"""),"211212")</f>
        <v>211212</v>
      </c>
      <c r="E8" s="13" t="s">
        <v>220</v>
      </c>
      <c r="F8" s="13" t="str">
        <f ca="1">IFERROR(__xludf.DUMMYFUNCTION("""COMPUTED_VALUE"""),"15")</f>
        <v>15</v>
      </c>
      <c r="G8" s="13" t="s">
        <v>8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IFERROR(__xludf.DUMMYFUNCTION("""COMPUTED_VALUE"""),"505")</f>
        <v>505</v>
      </c>
      <c r="C9" s="13" t="str">
        <f ca="1">IFERROR(__xludf.DUMMYFUNCTION("""COMPUTED_VALUE"""),"高二信")</f>
        <v>高二信</v>
      </c>
      <c r="D9" s="13" t="str">
        <f ca="1">IFERROR(__xludf.DUMMYFUNCTION("""COMPUTED_VALUE"""),"211141")</f>
        <v>211141</v>
      </c>
      <c r="E9" s="13" t="s">
        <v>286</v>
      </c>
      <c r="F9" s="13" t="str">
        <f ca="1">IFERROR(__xludf.DUMMYFUNCTION("""COMPUTED_VALUE"""),"35")</f>
        <v>35</v>
      </c>
      <c r="G9" s="13" t="s">
        <v>8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IFERROR(__xludf.DUMMYFUNCTION("""COMPUTED_VALUE"""),"505")</f>
        <v>505</v>
      </c>
      <c r="C10" s="13" t="str">
        <f ca="1">IFERROR(__xludf.DUMMYFUNCTION("""COMPUTED_VALUE"""),"高二信")</f>
        <v>高二信</v>
      </c>
      <c r="D10" s="13" t="str">
        <f ca="1">IFERROR(__xludf.DUMMYFUNCTION("""COMPUTED_VALUE"""),"211161")</f>
        <v>211161</v>
      </c>
      <c r="E10" s="13" t="s">
        <v>317</v>
      </c>
      <c r="F10" s="13" t="str">
        <f ca="1">IFERROR(__xludf.DUMMYFUNCTION("""COMPUTED_VALUE"""),"06")</f>
        <v>06</v>
      </c>
      <c r="G10" s="13" t="s">
        <v>8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IFERROR(__xludf.DUMMYFUNCTION("""COMPUTED_VALUE"""),"505")</f>
        <v>505</v>
      </c>
      <c r="C11" s="13" t="str">
        <f ca="1">IFERROR(__xludf.DUMMYFUNCTION("""COMPUTED_VALUE"""),"高二信")</f>
        <v>高二信</v>
      </c>
      <c r="D11" s="13" t="str">
        <f ca="1">IFERROR(__xludf.DUMMYFUNCTION("""COMPUTED_VALUE"""),"211177")</f>
        <v>211177</v>
      </c>
      <c r="E11" s="13" t="s">
        <v>410</v>
      </c>
      <c r="F11" s="13" t="str">
        <f ca="1">IFERROR(__xludf.DUMMYFUNCTION("""COMPUTED_VALUE"""),"25")</f>
        <v>25</v>
      </c>
      <c r="G11" s="13" t="s">
        <v>8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IFERROR(__xludf.DUMMYFUNCTION("""COMPUTED_VALUE"""),"505")</f>
        <v>505</v>
      </c>
      <c r="C12" s="13" t="str">
        <f ca="1">IFERROR(__xludf.DUMMYFUNCTION("""COMPUTED_VALUE"""),"高二信")</f>
        <v>高二信</v>
      </c>
      <c r="D12" s="13" t="str">
        <f ca="1">IFERROR(__xludf.DUMMYFUNCTION("""COMPUTED_VALUE"""),"211186")</f>
        <v>211186</v>
      </c>
      <c r="E12" s="13" t="s">
        <v>335</v>
      </c>
      <c r="F12" s="13" t="str">
        <f ca="1">IFERROR(__xludf.DUMMYFUNCTION("""COMPUTED_VALUE"""),"34")</f>
        <v>34</v>
      </c>
      <c r="G12" s="13" t="s">
        <v>8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IFERROR(__xludf.DUMMYFUNCTION("""COMPUTED_VALUE"""),"505")</f>
        <v>505</v>
      </c>
      <c r="C13" s="13" t="str">
        <f ca="1">IFERROR(__xludf.DUMMYFUNCTION("""COMPUTED_VALUE"""),"高二信")</f>
        <v>高二信</v>
      </c>
      <c r="D13" s="13" t="str">
        <f ca="1">IFERROR(__xludf.DUMMYFUNCTION("""COMPUTED_VALUE"""),"211189")</f>
        <v>211189</v>
      </c>
      <c r="E13" s="13" t="s">
        <v>195</v>
      </c>
      <c r="F13" s="13" t="str">
        <f ca="1">IFERROR(__xludf.DUMMYFUNCTION("""COMPUTED_VALUE"""),"37")</f>
        <v>37</v>
      </c>
      <c r="G13" s="13" t="s">
        <v>8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IFERROR(__xludf.DUMMYFUNCTION("""COMPUTED_VALUE"""),"505")</f>
        <v>505</v>
      </c>
      <c r="C14" s="13" t="str">
        <f ca="1">IFERROR(__xludf.DUMMYFUNCTION("""COMPUTED_VALUE"""),"高二信")</f>
        <v>高二信</v>
      </c>
      <c r="D14" s="13" t="str">
        <f ca="1">IFERROR(__xludf.DUMMYFUNCTION("""COMPUTED_VALUE"""),"211206")</f>
        <v>211206</v>
      </c>
      <c r="E14" s="13" t="s">
        <v>318</v>
      </c>
      <c r="F14" s="13" t="str">
        <f ca="1">IFERROR(__xludf.DUMMYFUNCTION("""COMPUTED_VALUE"""),"05")</f>
        <v>05</v>
      </c>
      <c r="G14" s="13" t="s">
        <v>8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IFERROR(__xludf.DUMMYFUNCTION("""COMPUTED_VALUE"""),"505")</f>
        <v>505</v>
      </c>
      <c r="C15" s="13" t="str">
        <f ca="1">IFERROR(__xludf.DUMMYFUNCTION("""COMPUTED_VALUE"""),"高二信")</f>
        <v>高二信</v>
      </c>
      <c r="D15" s="13" t="str">
        <f ca="1">IFERROR(__xludf.DUMMYFUNCTION("""COMPUTED_VALUE"""),"211215")</f>
        <v>211215</v>
      </c>
      <c r="E15" s="13" t="s">
        <v>320</v>
      </c>
      <c r="F15" s="13" t="str">
        <f ca="1">IFERROR(__xludf.DUMMYFUNCTION("""COMPUTED_VALUE"""),"13")</f>
        <v>13</v>
      </c>
      <c r="G15" s="13" t="s">
        <v>8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IFERROR(__xludf.DUMMYFUNCTION("""COMPUTED_VALUE"""),"505")</f>
        <v>505</v>
      </c>
      <c r="C16" s="13" t="str">
        <f ca="1">IFERROR(__xludf.DUMMYFUNCTION("""COMPUTED_VALUE"""),"高二信")</f>
        <v>高二信</v>
      </c>
      <c r="D16" s="13" t="str">
        <f ca="1">IFERROR(__xludf.DUMMYFUNCTION("""COMPUTED_VALUE"""),"211226")</f>
        <v>211226</v>
      </c>
      <c r="E16" s="13" t="s">
        <v>321</v>
      </c>
      <c r="F16" s="13" t="str">
        <f ca="1">IFERROR(__xludf.DUMMYFUNCTION("""COMPUTED_VALUE"""),"23")</f>
        <v>23</v>
      </c>
      <c r="G16" s="13" t="s">
        <v>8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IFERROR(__xludf.DUMMYFUNCTION("""COMPUTED_VALUE"""),"505")</f>
        <v>505</v>
      </c>
      <c r="C17" s="13" t="str">
        <f ca="1">IFERROR(__xludf.DUMMYFUNCTION("""COMPUTED_VALUE"""),"高二信")</f>
        <v>高二信</v>
      </c>
      <c r="D17" s="13" t="str">
        <f ca="1">IFERROR(__xludf.DUMMYFUNCTION("""COMPUTED_VALUE"""),"211228")</f>
        <v>211228</v>
      </c>
      <c r="E17" s="13" t="s">
        <v>322</v>
      </c>
      <c r="F17" s="13" t="str">
        <f ca="1">IFERROR(__xludf.DUMMYFUNCTION("""COMPUTED_VALUE"""),"24")</f>
        <v>24</v>
      </c>
      <c r="G17" s="13" t="s">
        <v>8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IFERROR(__xludf.DUMMYFUNCTION("""COMPUTED_VALUE"""),"505")</f>
        <v>505</v>
      </c>
      <c r="C18" s="13" t="str">
        <f ca="1">IFERROR(__xludf.DUMMYFUNCTION("""COMPUTED_VALUE"""),"高二信")</f>
        <v>高二信</v>
      </c>
      <c r="D18" s="13" t="str">
        <f ca="1">IFERROR(__xludf.DUMMYFUNCTION("""COMPUTED_VALUE"""),"211242")</f>
        <v>211242</v>
      </c>
      <c r="E18" s="13" t="s">
        <v>323</v>
      </c>
      <c r="F18" s="13" t="str">
        <f ca="1">IFERROR(__xludf.DUMMYFUNCTION("""COMPUTED_VALUE"""),"38")</f>
        <v>38</v>
      </c>
      <c r="G18" s="13" t="s">
        <v>8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IFERROR(__xludf.DUMMYFUNCTION("""COMPUTED_VALUE"""),"505")</f>
        <v>505</v>
      </c>
      <c r="C19" s="13" t="str">
        <f ca="1">IFERROR(__xludf.DUMMYFUNCTION("""COMPUTED_VALUE"""),"高二信")</f>
        <v>高二信</v>
      </c>
      <c r="D19" s="13" t="str">
        <f ca="1">IFERROR(__xludf.DUMMYFUNCTION("""COMPUTED_VALUE"""),"211259")</f>
        <v>211259</v>
      </c>
      <c r="E19" s="13" t="s">
        <v>135</v>
      </c>
      <c r="F19" s="13" t="str">
        <f ca="1">IFERROR(__xludf.DUMMYFUNCTION("""COMPUTED_VALUE"""),"08")</f>
        <v>08</v>
      </c>
      <c r="G19" s="13" t="s">
        <v>8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IFERROR(__xludf.DUMMYFUNCTION("""COMPUTED_VALUE"""),"505")</f>
        <v>505</v>
      </c>
      <c r="C20" s="13" t="str">
        <f ca="1">IFERROR(__xludf.DUMMYFUNCTION("""COMPUTED_VALUE"""),"高二信")</f>
        <v>高二信</v>
      </c>
      <c r="D20" s="13" t="str">
        <f ca="1">IFERROR(__xludf.DUMMYFUNCTION("""COMPUTED_VALUE"""),"211273")</f>
        <v>211273</v>
      </c>
      <c r="E20" s="13" t="s">
        <v>324</v>
      </c>
      <c r="F20" s="13" t="str">
        <f ca="1">IFERROR(__xludf.DUMMYFUNCTION("""COMPUTED_VALUE"""),"16")</f>
        <v>16</v>
      </c>
      <c r="G20" s="13" t="s">
        <v>8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IFERROR(__xludf.DUMMYFUNCTION("""COMPUTED_VALUE"""),"505")</f>
        <v>505</v>
      </c>
      <c r="C21" s="13" t="str">
        <f ca="1">IFERROR(__xludf.DUMMYFUNCTION("""COMPUTED_VALUE"""),"高二信")</f>
        <v>高二信</v>
      </c>
      <c r="D21" s="13" t="str">
        <f ca="1">IFERROR(__xludf.DUMMYFUNCTION("""COMPUTED_VALUE"""),"211274")</f>
        <v>211274</v>
      </c>
      <c r="E21" s="13" t="s">
        <v>391</v>
      </c>
      <c r="F21" s="13" t="str">
        <f ca="1">IFERROR(__xludf.DUMMYFUNCTION("""COMPUTED_VALUE"""),"17")</f>
        <v>17</v>
      </c>
      <c r="G21" s="13" t="s">
        <v>8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IFERROR(__xludf.DUMMYFUNCTION("""COMPUTED_VALUE"""),"505")</f>
        <v>505</v>
      </c>
      <c r="C22" s="13" t="str">
        <f ca="1">IFERROR(__xludf.DUMMYFUNCTION("""COMPUTED_VALUE"""),"高二信")</f>
        <v>高二信</v>
      </c>
      <c r="D22" s="13" t="str">
        <f ca="1">IFERROR(__xludf.DUMMYFUNCTION("""COMPUTED_VALUE"""),"211276")</f>
        <v>211276</v>
      </c>
      <c r="E22" s="13" t="s">
        <v>326</v>
      </c>
      <c r="F22" s="13" t="str">
        <f ca="1">IFERROR(__xludf.DUMMYFUNCTION("""COMPUTED_VALUE"""),"20")</f>
        <v>20</v>
      </c>
      <c r="G22" s="13" t="s">
        <v>8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IFERROR(__xludf.DUMMYFUNCTION("""COMPUTED_VALUE"""),"505")</f>
        <v>505</v>
      </c>
      <c r="C23" s="13" t="str">
        <f ca="1">IFERROR(__xludf.DUMMYFUNCTION("""COMPUTED_VALUE"""),"高二信")</f>
        <v>高二信</v>
      </c>
      <c r="D23" s="13" t="str">
        <f ca="1">IFERROR(__xludf.DUMMYFUNCTION("""COMPUTED_VALUE"""),"211279")</f>
        <v>211279</v>
      </c>
      <c r="E23" s="13" t="s">
        <v>327</v>
      </c>
      <c r="F23" s="13" t="str">
        <f ca="1">IFERROR(__xludf.DUMMYFUNCTION("""COMPUTED_VALUE"""),"26")</f>
        <v>26</v>
      </c>
      <c r="G23" s="13" t="s">
        <v>8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IFERROR(__xludf.DUMMYFUNCTION("""COMPUTED_VALUE"""),"505")</f>
        <v>505</v>
      </c>
      <c r="C24" s="13" t="str">
        <f ca="1">IFERROR(__xludf.DUMMYFUNCTION("""COMPUTED_VALUE"""),"高二信")</f>
        <v>高二信</v>
      </c>
      <c r="D24" s="13" t="str">
        <f ca="1">IFERROR(__xludf.DUMMYFUNCTION("""COMPUTED_VALUE"""),"211281")</f>
        <v>211281</v>
      </c>
      <c r="E24" s="13" t="s">
        <v>392</v>
      </c>
      <c r="F24" s="13" t="str">
        <f ca="1">IFERROR(__xludf.DUMMYFUNCTION("""COMPUTED_VALUE"""),"27")</f>
        <v>27</v>
      </c>
      <c r="G24" s="13" t="s">
        <v>8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IFERROR(__xludf.DUMMYFUNCTION("""COMPUTED_VALUE"""),"505")</f>
        <v>505</v>
      </c>
      <c r="C25" s="13" t="str">
        <f ca="1">IFERROR(__xludf.DUMMYFUNCTION("""COMPUTED_VALUE"""),"高二信")</f>
        <v>高二信</v>
      </c>
      <c r="D25" s="13" t="str">
        <f ca="1">IFERROR(__xludf.DUMMYFUNCTION("""COMPUTED_VALUE"""),"211286")</f>
        <v>211286</v>
      </c>
      <c r="E25" s="13" t="s">
        <v>328</v>
      </c>
      <c r="F25" s="13" t="str">
        <f ca="1">IFERROR(__xludf.DUMMYFUNCTION("""COMPUTED_VALUE"""),"32")</f>
        <v>32</v>
      </c>
      <c r="G25" s="13" t="s">
        <v>8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IFERROR(__xludf.DUMMYFUNCTION("""COMPUTED_VALUE"""),"505")</f>
        <v>505</v>
      </c>
      <c r="C26" s="13" t="str">
        <f ca="1">IFERROR(__xludf.DUMMYFUNCTION("""COMPUTED_VALUE"""),"高二信")</f>
        <v>高二信</v>
      </c>
      <c r="D26" s="13" t="str">
        <f ca="1">IFERROR(__xludf.DUMMYFUNCTION("""COMPUTED_VALUE"""),"211292")</f>
        <v>211292</v>
      </c>
      <c r="E26" s="13" t="s">
        <v>329</v>
      </c>
      <c r="F26" s="13" t="str">
        <f ca="1">IFERROR(__xludf.DUMMYFUNCTION("""COMPUTED_VALUE"""),"42")</f>
        <v>42</v>
      </c>
      <c r="G26" s="13" t="s">
        <v>8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IFERROR(__xludf.DUMMYFUNCTION("""COMPUTED_VALUE"""),"505")</f>
        <v>505</v>
      </c>
      <c r="C27" s="13" t="str">
        <f ca="1">IFERROR(__xludf.DUMMYFUNCTION("""COMPUTED_VALUE"""),"高二信")</f>
        <v>高二信</v>
      </c>
      <c r="D27" s="13" t="str">
        <f ca="1">IFERROR(__xludf.DUMMYFUNCTION("""COMPUTED_VALUE"""),"211299")</f>
        <v>211299</v>
      </c>
      <c r="E27" s="13" t="s">
        <v>330</v>
      </c>
      <c r="F27" s="13" t="str">
        <f ca="1">IFERROR(__xludf.DUMMYFUNCTION("""COMPUTED_VALUE"""),"04")</f>
        <v>04</v>
      </c>
      <c r="G27" s="13" t="s">
        <v>8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IFERROR(__xludf.DUMMYFUNCTION("""COMPUTED_VALUE"""),"505")</f>
        <v>505</v>
      </c>
      <c r="C28" s="13" t="str">
        <f ca="1">IFERROR(__xludf.DUMMYFUNCTION("""COMPUTED_VALUE"""),"高二信")</f>
        <v>高二信</v>
      </c>
      <c r="D28" s="13" t="str">
        <f ca="1">IFERROR(__xludf.DUMMYFUNCTION("""COMPUTED_VALUE"""),"211303")</f>
        <v>211303</v>
      </c>
      <c r="E28" s="13" t="s">
        <v>331</v>
      </c>
      <c r="F28" s="13" t="str">
        <f ca="1">IFERROR(__xludf.DUMMYFUNCTION("""COMPUTED_VALUE"""),"15")</f>
        <v>15</v>
      </c>
      <c r="G28" s="13" t="s">
        <v>8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IFERROR(__xludf.DUMMYFUNCTION("""COMPUTED_VALUE"""),"505")</f>
        <v>505</v>
      </c>
      <c r="C29" s="13" t="str">
        <f ca="1">IFERROR(__xludf.DUMMYFUNCTION("""COMPUTED_VALUE"""),"高二信")</f>
        <v>高二信</v>
      </c>
      <c r="D29" s="13" t="str">
        <f ca="1">IFERROR(__xludf.DUMMYFUNCTION("""COMPUTED_VALUE"""),"211309")</f>
        <v>211309</v>
      </c>
      <c r="E29" s="13" t="s">
        <v>411</v>
      </c>
      <c r="F29" s="13" t="str">
        <f ca="1">IFERROR(__xludf.DUMMYFUNCTION("""COMPUTED_VALUE"""),"11")</f>
        <v>11</v>
      </c>
      <c r="G29" s="13" t="s">
        <v>8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13" t="str">
        <f ca="1">IFERROR(__xludf.DUMMYFUNCTION("""COMPUTED_VALUE"""),"505")</f>
        <v>505</v>
      </c>
      <c r="C30" s="13" t="str">
        <f ca="1">IFERROR(__xludf.DUMMYFUNCTION("""COMPUTED_VALUE"""),"高二信")</f>
        <v>高二信</v>
      </c>
      <c r="D30" s="13" t="str">
        <f ca="1">IFERROR(__xludf.DUMMYFUNCTION("""COMPUTED_VALUE"""),"211320")</f>
        <v>211320</v>
      </c>
      <c r="E30" s="13" t="s">
        <v>333</v>
      </c>
      <c r="F30" s="13" t="str">
        <f ca="1">IFERROR(__xludf.DUMMYFUNCTION("""COMPUTED_VALUE"""),"29")</f>
        <v>29</v>
      </c>
      <c r="G30" s="13" t="s">
        <v>8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13" t="str">
        <f ca="1">IFERROR(__xludf.DUMMYFUNCTION("""COMPUTED_VALUE"""),"505")</f>
        <v>505</v>
      </c>
      <c r="C31" s="13" t="str">
        <f ca="1">IFERROR(__xludf.DUMMYFUNCTION("""COMPUTED_VALUE"""),"高二信")</f>
        <v>高二信</v>
      </c>
      <c r="D31" s="13" t="str">
        <f ca="1">IFERROR(__xludf.DUMMYFUNCTION("""COMPUTED_VALUE"""),"211332")</f>
        <v>211332</v>
      </c>
      <c r="E31" s="13" t="s">
        <v>334</v>
      </c>
      <c r="F31" s="13" t="str">
        <f ca="1">IFERROR(__xludf.DUMMYFUNCTION("""COMPUTED_VALUE"""),"30")</f>
        <v>30</v>
      </c>
      <c r="G31" s="13" t="s">
        <v>8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13" t="str">
        <f ca="1">IFERROR(__xludf.DUMMYFUNCTION("""COMPUTED_VALUE"""),"506")</f>
        <v>506</v>
      </c>
      <c r="C32" s="13" t="str">
        <f ca="1">IFERROR(__xludf.DUMMYFUNCTION("""COMPUTED_VALUE"""),"高二望")</f>
        <v>高二望</v>
      </c>
      <c r="D32" s="13" t="str">
        <f ca="1">IFERROR(__xludf.DUMMYFUNCTION("""COMPUTED_VALUE"""),"211157")</f>
        <v>211157</v>
      </c>
      <c r="E32" s="13" t="s">
        <v>350</v>
      </c>
      <c r="F32" s="13" t="str">
        <f ca="1">IFERROR(__xludf.DUMMYFUNCTION("""COMPUTED_VALUE"""),"13")</f>
        <v>13</v>
      </c>
      <c r="G32" s="13" t="s">
        <v>8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13" t="str">
        <f ca="1">IFERROR(__xludf.DUMMYFUNCTION("""COMPUTED_VALUE"""),"506")</f>
        <v>506</v>
      </c>
      <c r="C33" s="13" t="str">
        <f ca="1">IFERROR(__xludf.DUMMYFUNCTION("""COMPUTED_VALUE"""),"高二望")</f>
        <v>高二望</v>
      </c>
      <c r="D33" s="13" t="str">
        <f ca="1">IFERROR(__xludf.DUMMYFUNCTION("""COMPUTED_VALUE"""),"211175")</f>
        <v>211175</v>
      </c>
      <c r="E33" s="13" t="s">
        <v>394</v>
      </c>
      <c r="F33" s="13" t="str">
        <f ca="1">IFERROR(__xludf.DUMMYFUNCTION("""COMPUTED_VALUE"""),"27")</f>
        <v>27</v>
      </c>
      <c r="G33" s="13" t="s">
        <v>8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13" t="str">
        <f ca="1">IFERROR(__xludf.DUMMYFUNCTION("""COMPUTED_VALUE"""),"506")</f>
        <v>506</v>
      </c>
      <c r="C34" s="13" t="str">
        <f ca="1">IFERROR(__xludf.DUMMYFUNCTION("""COMPUTED_VALUE"""),"高二望")</f>
        <v>高二望</v>
      </c>
      <c r="D34" s="13" t="str">
        <f ca="1">IFERROR(__xludf.DUMMYFUNCTION("""COMPUTED_VALUE"""),"211193")</f>
        <v>211193</v>
      </c>
      <c r="E34" s="13" t="s">
        <v>396</v>
      </c>
      <c r="F34" s="13" t="str">
        <f ca="1">IFERROR(__xludf.DUMMYFUNCTION("""COMPUTED_VALUE"""),"20")</f>
        <v>20</v>
      </c>
      <c r="G34" s="13" t="s">
        <v>8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13" t="str">
        <f ca="1">IFERROR(__xludf.DUMMYFUNCTION("""COMPUTED_VALUE"""),"506")</f>
        <v>506</v>
      </c>
      <c r="C35" s="13" t="str">
        <f ca="1">IFERROR(__xludf.DUMMYFUNCTION("""COMPUTED_VALUE"""),"高二望")</f>
        <v>高二望</v>
      </c>
      <c r="D35" s="13" t="str">
        <f ca="1">IFERROR(__xludf.DUMMYFUNCTION("""COMPUTED_VALUE"""),"211196")</f>
        <v>211196</v>
      </c>
      <c r="E35" s="13" t="s">
        <v>412</v>
      </c>
      <c r="F35" s="13" t="str">
        <f ca="1">IFERROR(__xludf.DUMMYFUNCTION("""COMPUTED_VALUE"""),"01")</f>
        <v>01</v>
      </c>
      <c r="G35" s="13" t="s">
        <v>8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13" t="str">
        <f ca="1">IFERROR(__xludf.DUMMYFUNCTION("""COMPUTED_VALUE"""),"506")</f>
        <v>506</v>
      </c>
      <c r="C36" s="13" t="str">
        <f ca="1">IFERROR(__xludf.DUMMYFUNCTION("""COMPUTED_VALUE"""),"高二望")</f>
        <v>高二望</v>
      </c>
      <c r="D36" s="13" t="str">
        <f ca="1">IFERROR(__xludf.DUMMYFUNCTION("""COMPUTED_VALUE"""),"211197")</f>
        <v>211197</v>
      </c>
      <c r="E36" s="13" t="s">
        <v>351</v>
      </c>
      <c r="F36" s="13" t="str">
        <f ca="1">IFERROR(__xludf.DUMMYFUNCTION("""COMPUTED_VALUE"""),"02")</f>
        <v>02</v>
      </c>
      <c r="G36" s="13" t="s">
        <v>8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13" t="str">
        <f ca="1">IFERROR(__xludf.DUMMYFUNCTION("""COMPUTED_VALUE"""),"506")</f>
        <v>506</v>
      </c>
      <c r="C37" s="13" t="str">
        <f ca="1">IFERROR(__xludf.DUMMYFUNCTION("""COMPUTED_VALUE"""),"高二望")</f>
        <v>高二望</v>
      </c>
      <c r="D37" s="13" t="str">
        <f ca="1">IFERROR(__xludf.DUMMYFUNCTION("""COMPUTED_VALUE"""),"211198")</f>
        <v>211198</v>
      </c>
      <c r="E37" s="13" t="s">
        <v>397</v>
      </c>
      <c r="F37" s="13" t="str">
        <f ca="1">IFERROR(__xludf.DUMMYFUNCTION("""COMPUTED_VALUE"""),"03")</f>
        <v>03</v>
      </c>
      <c r="G37" s="13" t="s">
        <v>8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13" t="str">
        <f ca="1">IFERROR(__xludf.DUMMYFUNCTION("""COMPUTED_VALUE"""),"506")</f>
        <v>506</v>
      </c>
      <c r="C38" s="13" t="str">
        <f ca="1">IFERROR(__xludf.DUMMYFUNCTION("""COMPUTED_VALUE"""),"高二望")</f>
        <v>高二望</v>
      </c>
      <c r="D38" s="13" t="str">
        <f ca="1">IFERROR(__xludf.DUMMYFUNCTION("""COMPUTED_VALUE"""),"211200")</f>
        <v>211200</v>
      </c>
      <c r="E38" s="13" t="s">
        <v>398</v>
      </c>
      <c r="F38" s="13" t="str">
        <f ca="1">IFERROR(__xludf.DUMMYFUNCTION("""COMPUTED_VALUE"""),"08")</f>
        <v>08</v>
      </c>
      <c r="G38" s="13" t="s">
        <v>8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13" t="str">
        <f ca="1">IFERROR(__xludf.DUMMYFUNCTION("""COMPUTED_VALUE"""),"506")</f>
        <v>506</v>
      </c>
      <c r="C39" s="13" t="str">
        <f ca="1">IFERROR(__xludf.DUMMYFUNCTION("""COMPUTED_VALUE"""),"高二望")</f>
        <v>高二望</v>
      </c>
      <c r="D39" s="13" t="str">
        <f ca="1">IFERROR(__xludf.DUMMYFUNCTION("""COMPUTED_VALUE"""),"211208")</f>
        <v>211208</v>
      </c>
      <c r="E39" s="13" t="s">
        <v>413</v>
      </c>
      <c r="F39" s="13" t="str">
        <f ca="1">IFERROR(__xludf.DUMMYFUNCTION("""COMPUTED_VALUE"""),"14")</f>
        <v>14</v>
      </c>
      <c r="G39" s="13" t="s">
        <v>8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13" t="str">
        <f ca="1">IFERROR(__xludf.DUMMYFUNCTION("""COMPUTED_VALUE"""),"506")</f>
        <v>506</v>
      </c>
      <c r="C40" s="13" t="str">
        <f ca="1">IFERROR(__xludf.DUMMYFUNCTION("""COMPUTED_VALUE"""),"高二望")</f>
        <v>高二望</v>
      </c>
      <c r="D40" s="13" t="str">
        <f ca="1">IFERROR(__xludf.DUMMYFUNCTION("""COMPUTED_VALUE"""),"211217")</f>
        <v>211217</v>
      </c>
      <c r="E40" s="13" t="s">
        <v>336</v>
      </c>
      <c r="F40" s="13" t="str">
        <f ca="1">IFERROR(__xludf.DUMMYFUNCTION("""COMPUTED_VALUE"""),"11")</f>
        <v>11</v>
      </c>
      <c r="G40" s="13" t="s">
        <v>8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13" t="str">
        <f ca="1">IFERROR(__xludf.DUMMYFUNCTION("""COMPUTED_VALUE"""),"506")</f>
        <v>506</v>
      </c>
      <c r="C41" s="13" t="str">
        <f ca="1">IFERROR(__xludf.DUMMYFUNCTION("""COMPUTED_VALUE"""),"高二望")</f>
        <v>高二望</v>
      </c>
      <c r="D41" s="13" t="str">
        <f ca="1">IFERROR(__xludf.DUMMYFUNCTION("""COMPUTED_VALUE"""),"211219")</f>
        <v>211219</v>
      </c>
      <c r="E41" s="13" t="s">
        <v>352</v>
      </c>
      <c r="F41" s="13" t="str">
        <f ca="1">IFERROR(__xludf.DUMMYFUNCTION("""COMPUTED_VALUE"""),"21")</f>
        <v>21</v>
      </c>
      <c r="G41" s="13" t="s">
        <v>8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13" t="str">
        <f ca="1">IFERROR(__xludf.DUMMYFUNCTION("""COMPUTED_VALUE"""),"506")</f>
        <v>506</v>
      </c>
      <c r="C42" s="13" t="str">
        <f ca="1">IFERROR(__xludf.DUMMYFUNCTION("""COMPUTED_VALUE"""),"高二望")</f>
        <v>高二望</v>
      </c>
      <c r="D42" s="13" t="str">
        <f ca="1">IFERROR(__xludf.DUMMYFUNCTION("""COMPUTED_VALUE"""),"211229")</f>
        <v>211229</v>
      </c>
      <c r="E42" s="13" t="s">
        <v>414</v>
      </c>
      <c r="F42" s="13" t="str">
        <f ca="1">IFERROR(__xludf.DUMMYFUNCTION("""COMPUTED_VALUE"""),"28")</f>
        <v>28</v>
      </c>
      <c r="G42" s="13" t="s">
        <v>8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13" t="str">
        <f ca="1">IFERROR(__xludf.DUMMYFUNCTION("""COMPUTED_VALUE"""),"506")</f>
        <v>506</v>
      </c>
      <c r="C43" s="13" t="str">
        <f ca="1">IFERROR(__xludf.DUMMYFUNCTION("""COMPUTED_VALUE"""),"高二望")</f>
        <v>高二望</v>
      </c>
      <c r="D43" s="13" t="str">
        <f ca="1">IFERROR(__xludf.DUMMYFUNCTION("""COMPUTED_VALUE"""),"211240")</f>
        <v>211240</v>
      </c>
      <c r="E43" s="13" t="s">
        <v>415</v>
      </c>
      <c r="F43" s="13" t="str">
        <f ca="1">IFERROR(__xludf.DUMMYFUNCTION("""COMPUTED_VALUE"""),"39")</f>
        <v>39</v>
      </c>
      <c r="G43" s="13" t="s">
        <v>8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13" t="str">
        <f ca="1">IFERROR(__xludf.DUMMYFUNCTION("""COMPUTED_VALUE"""),"506")</f>
        <v>506</v>
      </c>
      <c r="C44" s="13" t="str">
        <f ca="1">IFERROR(__xludf.DUMMYFUNCTION("""COMPUTED_VALUE"""),"高二望")</f>
        <v>高二望</v>
      </c>
      <c r="D44" s="13" t="str">
        <f ca="1">IFERROR(__xludf.DUMMYFUNCTION("""COMPUTED_VALUE"""),"211250")</f>
        <v>211250</v>
      </c>
      <c r="E44" s="13" t="s">
        <v>337</v>
      </c>
      <c r="F44" s="13" t="str">
        <f ca="1">IFERROR(__xludf.DUMMYFUNCTION("""COMPUTED_VALUE"""),"05")</f>
        <v>05</v>
      </c>
      <c r="G44" s="13" t="s">
        <v>8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>
        <f t="shared" ca="1" si="0"/>
        <v>41</v>
      </c>
      <c r="B45" s="13" t="str">
        <f ca="1">IFERROR(__xludf.DUMMYFUNCTION("""COMPUTED_VALUE"""),"506")</f>
        <v>506</v>
      </c>
      <c r="C45" s="13" t="str">
        <f ca="1">IFERROR(__xludf.DUMMYFUNCTION("""COMPUTED_VALUE"""),"高二望")</f>
        <v>高二望</v>
      </c>
      <c r="D45" s="13" t="str">
        <f ca="1">IFERROR(__xludf.DUMMYFUNCTION("""COMPUTED_VALUE"""),"211253")</f>
        <v>211253</v>
      </c>
      <c r="E45" s="13" t="s">
        <v>358</v>
      </c>
      <c r="F45" s="13" t="str">
        <f ca="1">IFERROR(__xludf.DUMMYFUNCTION("""COMPUTED_VALUE"""),"12")</f>
        <v>12</v>
      </c>
      <c r="G45" s="13" t="s">
        <v>8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4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  <pageSetUpPr fitToPage="1"/>
  </sheetPr>
  <dimension ref="A1:Z999"/>
  <sheetViews>
    <sheetView view="pageBreakPreview" topLeftCell="E3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9.36328125" bestFit="1" customWidth="1"/>
    <col min="8" max="17" width="8.90625" style="3" customWidth="1"/>
  </cols>
  <sheetData>
    <row r="1" spans="1:26" ht="38" customHeight="1">
      <c r="A1" s="24" t="s">
        <v>92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5</v>
      </c>
      <c r="C2" s="20" t="s">
        <v>102</v>
      </c>
      <c r="D2" s="18" t="s">
        <v>25</v>
      </c>
      <c r="E2" s="20" t="s">
        <v>69</v>
      </c>
      <c r="F2" s="18" t="s">
        <v>1</v>
      </c>
      <c r="G2" s="21">
        <f ca="1">A44</f>
        <v>40</v>
      </c>
      <c r="H2" s="29" t="s">
        <v>2</v>
      </c>
      <c r="I2" s="30"/>
      <c r="J2" s="29" t="s">
        <v>41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f ca="1">IF(B5&lt;&gt;"",A45+1,"")</f>
        <v>1</v>
      </c>
      <c r="B5" s="13" t="str">
        <f ca="1">IFERROR(__xludf.DUMMYFUNCTION("""COMPUTED_VALUE"""),"506")</f>
        <v>506</v>
      </c>
      <c r="C5" s="13" t="str">
        <f ca="1">IFERROR(__xludf.DUMMYFUNCTION("""COMPUTED_VALUE"""),"高二望")</f>
        <v>高二望</v>
      </c>
      <c r="D5" s="13" t="str">
        <f ca="1">IFERROR(__xludf.DUMMYFUNCTION("""COMPUTED_VALUE"""),"211255")</f>
        <v>211255</v>
      </c>
      <c r="E5" s="13" t="s">
        <v>338</v>
      </c>
      <c r="F5" s="13" t="str">
        <f ca="1">IFERROR(__xludf.DUMMYFUNCTION("""COMPUTED_VALUE"""),"16")</f>
        <v>16</v>
      </c>
      <c r="G5" s="13" t="s">
        <v>8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44" ca="1" si="0">IF(B6&lt;&gt;"",A5+1,"")</f>
        <v>2</v>
      </c>
      <c r="B6" s="8" t="str">
        <f ca="1">IFERROR(__xludf.DUMMYFUNCTION("""COMPUTED_VALUE"""),"506")</f>
        <v>506</v>
      </c>
      <c r="C6" s="8" t="str">
        <f ca="1">IFERROR(__xludf.DUMMYFUNCTION("""COMPUTED_VALUE"""),"高二望")</f>
        <v>高二望</v>
      </c>
      <c r="D6" s="8" t="str">
        <f ca="1">IFERROR(__xludf.DUMMYFUNCTION("""COMPUTED_VALUE"""),"211261")</f>
        <v>211261</v>
      </c>
      <c r="E6" s="13" t="s">
        <v>399</v>
      </c>
      <c r="F6" s="8" t="str">
        <f ca="1">IFERROR(__xludf.DUMMYFUNCTION("""COMPUTED_VALUE"""),"19")</f>
        <v>19</v>
      </c>
      <c r="G6" s="13" t="s">
        <v>8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8" t="str">
        <f ca="1">IFERROR(__xludf.DUMMYFUNCTION("""COMPUTED_VALUE"""),"506")</f>
        <v>506</v>
      </c>
      <c r="C7" s="8" t="str">
        <f ca="1">IFERROR(__xludf.DUMMYFUNCTION("""COMPUTED_VALUE"""),"高二望")</f>
        <v>高二望</v>
      </c>
      <c r="D7" s="8" t="str">
        <f ca="1">IFERROR(__xludf.DUMMYFUNCTION("""COMPUTED_VALUE"""),"211283")</f>
        <v>211283</v>
      </c>
      <c r="E7" s="13" t="s">
        <v>400</v>
      </c>
      <c r="F7" s="8" t="str">
        <f ca="1">IFERROR(__xludf.DUMMYFUNCTION("""COMPUTED_VALUE"""),"31")</f>
        <v>31</v>
      </c>
      <c r="G7" s="13" t="s">
        <v>8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8" t="str">
        <f ca="1">IFERROR(__xludf.DUMMYFUNCTION("""COMPUTED_VALUE"""),"506")</f>
        <v>506</v>
      </c>
      <c r="C8" s="8" t="str">
        <f ca="1">IFERROR(__xludf.DUMMYFUNCTION("""COMPUTED_VALUE"""),"高二望")</f>
        <v>高二望</v>
      </c>
      <c r="D8" s="8" t="str">
        <f ca="1">IFERROR(__xludf.DUMMYFUNCTION("""COMPUTED_VALUE"""),"211287")</f>
        <v>211287</v>
      </c>
      <c r="E8" s="13" t="s">
        <v>401</v>
      </c>
      <c r="F8" s="8" t="str">
        <f ca="1">IFERROR(__xludf.DUMMYFUNCTION("""COMPUTED_VALUE"""),"38")</f>
        <v>38</v>
      </c>
      <c r="G8" s="13" t="s">
        <v>8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8" t="str">
        <f ca="1">IFERROR(__xludf.DUMMYFUNCTION("""COMPUTED_VALUE"""),"506")</f>
        <v>506</v>
      </c>
      <c r="C9" s="8" t="str">
        <f ca="1">IFERROR(__xludf.DUMMYFUNCTION("""COMPUTED_VALUE"""),"高二望")</f>
        <v>高二望</v>
      </c>
      <c r="D9" s="8" t="str">
        <f ca="1">IFERROR(__xludf.DUMMYFUNCTION("""COMPUTED_VALUE"""),"211290")</f>
        <v>211290</v>
      </c>
      <c r="E9" s="13" t="s">
        <v>359</v>
      </c>
      <c r="F9" s="8" t="str">
        <f ca="1">IFERROR(__xludf.DUMMYFUNCTION("""COMPUTED_VALUE"""),"41")</f>
        <v>41</v>
      </c>
      <c r="G9" s="13" t="s">
        <v>8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8" t="str">
        <f ca="1">IFERROR(__xludf.DUMMYFUNCTION("""COMPUTED_VALUE"""),"506")</f>
        <v>506</v>
      </c>
      <c r="C10" s="8" t="str">
        <f ca="1">IFERROR(__xludf.DUMMYFUNCTION("""COMPUTED_VALUE"""),"高二望")</f>
        <v>高二望</v>
      </c>
      <c r="D10" s="8" t="str">
        <f ca="1">IFERROR(__xludf.DUMMYFUNCTION("""COMPUTED_VALUE"""),"211298")</f>
        <v>211298</v>
      </c>
      <c r="E10" s="13" t="s">
        <v>330</v>
      </c>
      <c r="F10" s="8" t="str">
        <f ca="1">IFERROR(__xludf.DUMMYFUNCTION("""COMPUTED_VALUE"""),"07")</f>
        <v>07</v>
      </c>
      <c r="G10" s="13" t="s">
        <v>8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8" t="str">
        <f ca="1">IFERROR(__xludf.DUMMYFUNCTION("""COMPUTED_VALUE"""),"506")</f>
        <v>506</v>
      </c>
      <c r="C11" s="8" t="str">
        <f ca="1">IFERROR(__xludf.DUMMYFUNCTION("""COMPUTED_VALUE"""),"高二望")</f>
        <v>高二望</v>
      </c>
      <c r="D11" s="8" t="str">
        <f ca="1">IFERROR(__xludf.DUMMYFUNCTION("""COMPUTED_VALUE"""),"211304")</f>
        <v>211304</v>
      </c>
      <c r="E11" s="13" t="s">
        <v>339</v>
      </c>
      <c r="F11" s="8" t="str">
        <f ca="1">IFERROR(__xludf.DUMMYFUNCTION("""COMPUTED_VALUE"""),"15")</f>
        <v>15</v>
      </c>
      <c r="G11" s="13" t="s">
        <v>8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8" t="str">
        <f ca="1">IFERROR(__xludf.DUMMYFUNCTION("""COMPUTED_VALUE"""),"506")</f>
        <v>506</v>
      </c>
      <c r="C12" s="8" t="str">
        <f ca="1">IFERROR(__xludf.DUMMYFUNCTION("""COMPUTED_VALUE"""),"高二望")</f>
        <v>高二望</v>
      </c>
      <c r="D12" s="8" t="str">
        <f ca="1">IFERROR(__xludf.DUMMYFUNCTION("""COMPUTED_VALUE"""),"211306")</f>
        <v>211306</v>
      </c>
      <c r="E12" s="13" t="s">
        <v>360</v>
      </c>
      <c r="F12" s="8" t="str">
        <f ca="1">IFERROR(__xludf.DUMMYFUNCTION("""COMPUTED_VALUE"""),"18")</f>
        <v>18</v>
      </c>
      <c r="G12" s="13" t="s">
        <v>8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8" t="str">
        <f ca="1">IFERROR(__xludf.DUMMYFUNCTION("""COMPUTED_VALUE"""),"506")</f>
        <v>506</v>
      </c>
      <c r="C13" s="8" t="str">
        <f ca="1">IFERROR(__xludf.DUMMYFUNCTION("""COMPUTED_VALUE"""),"高二望")</f>
        <v>高二望</v>
      </c>
      <c r="D13" s="8" t="str">
        <f ca="1">IFERROR(__xludf.DUMMYFUNCTION("""COMPUTED_VALUE"""),"211317")</f>
        <v>211317</v>
      </c>
      <c r="E13" s="13" t="s">
        <v>361</v>
      </c>
      <c r="F13" s="8" t="str">
        <f ca="1">IFERROR(__xludf.DUMMYFUNCTION("""COMPUTED_VALUE"""),"22")</f>
        <v>22</v>
      </c>
      <c r="G13" s="13" t="s">
        <v>8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8" t="str">
        <f ca="1">IFERROR(__xludf.DUMMYFUNCTION("""COMPUTED_VALUE"""),"506")</f>
        <v>506</v>
      </c>
      <c r="C14" s="8" t="str">
        <f ca="1">IFERROR(__xludf.DUMMYFUNCTION("""COMPUTED_VALUE"""),"高二望")</f>
        <v>高二望</v>
      </c>
      <c r="D14" s="8" t="str">
        <f ca="1">IFERROR(__xludf.DUMMYFUNCTION("""COMPUTED_VALUE"""),"211322")</f>
        <v>211322</v>
      </c>
      <c r="E14" s="13" t="s">
        <v>340</v>
      </c>
      <c r="F14" s="8" t="str">
        <f ca="1">IFERROR(__xludf.DUMMYFUNCTION("""COMPUTED_VALUE"""),"24")</f>
        <v>24</v>
      </c>
      <c r="G14" s="13" t="s">
        <v>8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8" t="str">
        <f ca="1">IFERROR(__xludf.DUMMYFUNCTION("""COMPUTED_VALUE"""),"506")</f>
        <v>506</v>
      </c>
      <c r="C15" s="8" t="str">
        <f ca="1">IFERROR(__xludf.DUMMYFUNCTION("""COMPUTED_VALUE"""),"高二望")</f>
        <v>高二望</v>
      </c>
      <c r="D15" s="8" t="str">
        <f ca="1">IFERROR(__xludf.DUMMYFUNCTION("""COMPUTED_VALUE"""),"211331")</f>
        <v>211331</v>
      </c>
      <c r="E15" s="13" t="s">
        <v>226</v>
      </c>
      <c r="F15" s="8" t="str">
        <f ca="1">IFERROR(__xludf.DUMMYFUNCTION("""COMPUTED_VALUE"""),"32")</f>
        <v>32</v>
      </c>
      <c r="G15" s="13" t="s">
        <v>8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8" t="str">
        <f ca="1">IFERROR(__xludf.DUMMYFUNCTION("""COMPUTED_VALUE"""),"506")</f>
        <v>506</v>
      </c>
      <c r="C16" s="8" t="str">
        <f ca="1">IFERROR(__xludf.DUMMYFUNCTION("""COMPUTED_VALUE"""),"高二望")</f>
        <v>高二望</v>
      </c>
      <c r="D16" s="8" t="str">
        <f ca="1">IFERROR(__xludf.DUMMYFUNCTION("""COMPUTED_VALUE"""),"211335")</f>
        <v>211335</v>
      </c>
      <c r="E16" s="13" t="s">
        <v>402</v>
      </c>
      <c r="F16" s="8" t="str">
        <f ca="1">IFERROR(__xludf.DUMMYFUNCTION("""COMPUTED_VALUE"""),"36")</f>
        <v>36</v>
      </c>
      <c r="G16" s="13" t="s">
        <v>8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8" t="str">
        <f ca="1">IFERROR(__xludf.DUMMYFUNCTION("""COMPUTED_VALUE"""),"507")</f>
        <v>507</v>
      </c>
      <c r="C17" s="8" t="str">
        <f ca="1">IFERROR(__xludf.DUMMYFUNCTION("""COMPUTED_VALUE"""),"高二愛")</f>
        <v>高二愛</v>
      </c>
      <c r="D17" s="8" t="str">
        <f ca="1">IFERROR(__xludf.DUMMYFUNCTION("""COMPUTED_VALUE"""),"211178")</f>
        <v>211178</v>
      </c>
      <c r="E17" s="13" t="s">
        <v>403</v>
      </c>
      <c r="F17" s="8" t="str">
        <f ca="1">IFERROR(__xludf.DUMMYFUNCTION("""COMPUTED_VALUE"""),"31")</f>
        <v>31</v>
      </c>
      <c r="G17" s="13" t="s">
        <v>8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8" t="str">
        <f ca="1">IFERROR(__xludf.DUMMYFUNCTION("""COMPUTED_VALUE"""),"507")</f>
        <v>507</v>
      </c>
      <c r="C18" s="8" t="str">
        <f ca="1">IFERROR(__xludf.DUMMYFUNCTION("""COMPUTED_VALUE"""),"高二愛")</f>
        <v>高二愛</v>
      </c>
      <c r="D18" s="8" t="str">
        <f ca="1">IFERROR(__xludf.DUMMYFUNCTION("""COMPUTED_VALUE"""),"211199")</f>
        <v>211199</v>
      </c>
      <c r="E18" s="13" t="s">
        <v>364</v>
      </c>
      <c r="F18" s="8" t="str">
        <f ca="1">IFERROR(__xludf.DUMMYFUNCTION("""COMPUTED_VALUE"""),"06")</f>
        <v>06</v>
      </c>
      <c r="G18" s="13" t="s">
        <v>8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8" t="str">
        <f ca="1">IFERROR(__xludf.DUMMYFUNCTION("""COMPUTED_VALUE"""),"507")</f>
        <v>507</v>
      </c>
      <c r="C19" s="8" t="str">
        <f ca="1">IFERROR(__xludf.DUMMYFUNCTION("""COMPUTED_VALUE"""),"高二愛")</f>
        <v>高二愛</v>
      </c>
      <c r="D19" s="8" t="str">
        <f ca="1">IFERROR(__xludf.DUMMYFUNCTION("""COMPUTED_VALUE"""),"211230")</f>
        <v>211230</v>
      </c>
      <c r="E19" s="13" t="s">
        <v>341</v>
      </c>
      <c r="F19" s="8" t="str">
        <f ca="1">IFERROR(__xludf.DUMMYFUNCTION("""COMPUTED_VALUE"""),"30")</f>
        <v>30</v>
      </c>
      <c r="G19" s="13" t="s">
        <v>8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8" t="str">
        <f ca="1">IFERROR(__xludf.DUMMYFUNCTION("""COMPUTED_VALUE"""),"507")</f>
        <v>507</v>
      </c>
      <c r="C20" s="8" t="str">
        <f ca="1">IFERROR(__xludf.DUMMYFUNCTION("""COMPUTED_VALUE"""),"高二愛")</f>
        <v>高二愛</v>
      </c>
      <c r="D20" s="8" t="str">
        <f ca="1">IFERROR(__xludf.DUMMYFUNCTION("""COMPUTED_VALUE"""),"211232")</f>
        <v>211232</v>
      </c>
      <c r="E20" s="13" t="s">
        <v>307</v>
      </c>
      <c r="F20" s="8" t="str">
        <f ca="1">IFERROR(__xludf.DUMMYFUNCTION("""COMPUTED_VALUE"""),"34")</f>
        <v>34</v>
      </c>
      <c r="G20" s="13" t="s">
        <v>8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8" t="str">
        <f ca="1">IFERROR(__xludf.DUMMYFUNCTION("""COMPUTED_VALUE"""),"507")</f>
        <v>507</v>
      </c>
      <c r="C21" s="8" t="str">
        <f ca="1">IFERROR(__xludf.DUMMYFUNCTION("""COMPUTED_VALUE"""),"高二愛")</f>
        <v>高二愛</v>
      </c>
      <c r="D21" s="8" t="str">
        <f ca="1">IFERROR(__xludf.DUMMYFUNCTION("""COMPUTED_VALUE"""),"211237")</f>
        <v>211237</v>
      </c>
      <c r="E21" s="13" t="s">
        <v>342</v>
      </c>
      <c r="F21" s="8" t="str">
        <f ca="1">IFERROR(__xludf.DUMMYFUNCTION("""COMPUTED_VALUE"""),"39")</f>
        <v>39</v>
      </c>
      <c r="G21" s="13" t="s">
        <v>8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8" t="str">
        <f ca="1">IFERROR(__xludf.DUMMYFUNCTION("""COMPUTED_VALUE"""),"507")</f>
        <v>507</v>
      </c>
      <c r="C22" s="8" t="str">
        <f ca="1">IFERROR(__xludf.DUMMYFUNCTION("""COMPUTED_VALUE"""),"高二愛")</f>
        <v>高二愛</v>
      </c>
      <c r="D22" s="8" t="str">
        <f ca="1">IFERROR(__xludf.DUMMYFUNCTION("""COMPUTED_VALUE"""),"211239")</f>
        <v>211239</v>
      </c>
      <c r="E22" s="13" t="s">
        <v>366</v>
      </c>
      <c r="F22" s="8" t="str">
        <f ca="1">IFERROR(__xludf.DUMMYFUNCTION("""COMPUTED_VALUE"""),"40")</f>
        <v>40</v>
      </c>
      <c r="G22" s="13" t="s">
        <v>8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IFERROR(__xludf.DUMMYFUNCTION("""COMPUTED_VALUE"""),"507")</f>
        <v>507</v>
      </c>
      <c r="C23" s="8" t="str">
        <f ca="1">IFERROR(__xludf.DUMMYFUNCTION("""COMPUTED_VALUE"""),"高二愛")</f>
        <v>高二愛</v>
      </c>
      <c r="D23" s="8" t="str">
        <f ca="1">IFERROR(__xludf.DUMMYFUNCTION("""COMPUTED_VALUE"""),"211243")</f>
        <v>211243</v>
      </c>
      <c r="E23" s="13" t="s">
        <v>343</v>
      </c>
      <c r="F23" s="8" t="str">
        <f ca="1">IFERROR(__xludf.DUMMYFUNCTION("""COMPUTED_VALUE"""),"42")</f>
        <v>42</v>
      </c>
      <c r="G23" s="13" t="s">
        <v>8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IFERROR(__xludf.DUMMYFUNCTION("""COMPUTED_VALUE"""),"507")</f>
        <v>507</v>
      </c>
      <c r="C24" s="8" t="str">
        <f ca="1">IFERROR(__xludf.DUMMYFUNCTION("""COMPUTED_VALUE"""),"高二愛")</f>
        <v>高二愛</v>
      </c>
      <c r="D24" s="8" t="str">
        <f ca="1">IFERROR(__xludf.DUMMYFUNCTION("""COMPUTED_VALUE"""),"211248")</f>
        <v>211248</v>
      </c>
      <c r="E24" s="13" t="s">
        <v>344</v>
      </c>
      <c r="F24" s="8" t="str">
        <f ca="1">IFERROR(__xludf.DUMMYFUNCTION("""COMPUTED_VALUE"""),"04")</f>
        <v>04</v>
      </c>
      <c r="G24" s="13" t="s">
        <v>8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IFERROR(__xludf.DUMMYFUNCTION("""COMPUTED_VALUE"""),"507")</f>
        <v>507</v>
      </c>
      <c r="C25" s="8" t="str">
        <f ca="1">IFERROR(__xludf.DUMMYFUNCTION("""COMPUTED_VALUE"""),"高二愛")</f>
        <v>高二愛</v>
      </c>
      <c r="D25" s="8" t="str">
        <f ca="1">IFERROR(__xludf.DUMMYFUNCTION("""COMPUTED_VALUE"""),"211249")</f>
        <v>211249</v>
      </c>
      <c r="E25" s="13" t="s">
        <v>404</v>
      </c>
      <c r="F25" s="8" t="str">
        <f ca="1">IFERROR(__xludf.DUMMYFUNCTION("""COMPUTED_VALUE"""),"05")</f>
        <v>05</v>
      </c>
      <c r="G25" s="13" t="s">
        <v>8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IFERROR(__xludf.DUMMYFUNCTION("""COMPUTED_VALUE"""),"507")</f>
        <v>507</v>
      </c>
      <c r="C26" s="8" t="str">
        <f ca="1">IFERROR(__xludf.DUMMYFUNCTION("""COMPUTED_VALUE"""),"高二愛")</f>
        <v>高二愛</v>
      </c>
      <c r="D26" s="8" t="str">
        <f ca="1">IFERROR(__xludf.DUMMYFUNCTION("""COMPUTED_VALUE"""),"211262")</f>
        <v>211262</v>
      </c>
      <c r="E26" s="13" t="s">
        <v>369</v>
      </c>
      <c r="F26" s="8" t="str">
        <f ca="1">IFERROR(__xludf.DUMMYFUNCTION("""COMPUTED_VALUE"""),"14")</f>
        <v>14</v>
      </c>
      <c r="G26" s="13" t="s">
        <v>8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IFERROR(__xludf.DUMMYFUNCTION("""COMPUTED_VALUE"""),"507")</f>
        <v>507</v>
      </c>
      <c r="C27" s="8" t="str">
        <f ca="1">IFERROR(__xludf.DUMMYFUNCTION("""COMPUTED_VALUE"""),"高二愛")</f>
        <v>高二愛</v>
      </c>
      <c r="D27" s="8" t="str">
        <f ca="1">IFERROR(__xludf.DUMMYFUNCTION("""COMPUTED_VALUE"""),"211265")</f>
        <v>211265</v>
      </c>
      <c r="E27" s="13" t="s">
        <v>345</v>
      </c>
      <c r="F27" s="8" t="str">
        <f ca="1">IFERROR(__xludf.DUMMYFUNCTION("""COMPUTED_VALUE"""),"18")</f>
        <v>18</v>
      </c>
      <c r="G27" s="13" t="s">
        <v>8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8" t="str">
        <f ca="1">IFERROR(__xludf.DUMMYFUNCTION("""COMPUTED_VALUE"""),"507")</f>
        <v>507</v>
      </c>
      <c r="C28" s="8" t="str">
        <f ca="1">IFERROR(__xludf.DUMMYFUNCTION("""COMPUTED_VALUE"""),"高二愛")</f>
        <v>高二愛</v>
      </c>
      <c r="D28" s="8" t="str">
        <f ca="1">IFERROR(__xludf.DUMMYFUNCTION("""COMPUTED_VALUE"""),"211269")</f>
        <v>211269</v>
      </c>
      <c r="E28" s="13" t="s">
        <v>139</v>
      </c>
      <c r="F28" s="8" t="str">
        <f ca="1">IFERROR(__xludf.DUMMYFUNCTION("""COMPUTED_VALUE"""),"21")</f>
        <v>21</v>
      </c>
      <c r="G28" s="13" t="s">
        <v>8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8" t="str">
        <f ca="1">IFERROR(__xludf.DUMMYFUNCTION("""COMPUTED_VALUE"""),"507")</f>
        <v>507</v>
      </c>
      <c r="C29" s="8" t="str">
        <f ca="1">IFERROR(__xludf.DUMMYFUNCTION("""COMPUTED_VALUE"""),"高二愛")</f>
        <v>高二愛</v>
      </c>
      <c r="D29" s="8" t="str">
        <f ca="1">IFERROR(__xludf.DUMMYFUNCTION("""COMPUTED_VALUE"""),"211270")</f>
        <v>211270</v>
      </c>
      <c r="E29" s="13" t="s">
        <v>353</v>
      </c>
      <c r="F29" s="8" t="str">
        <f ca="1">IFERROR(__xludf.DUMMYFUNCTION("""COMPUTED_VALUE"""),"22")</f>
        <v>22</v>
      </c>
      <c r="G29" s="13" t="s">
        <v>8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8" t="str">
        <f ca="1">IFERROR(__xludf.DUMMYFUNCTION("""COMPUTED_VALUE"""),"507")</f>
        <v>507</v>
      </c>
      <c r="C30" s="8" t="str">
        <f ca="1">IFERROR(__xludf.DUMMYFUNCTION("""COMPUTED_VALUE"""),"高二愛")</f>
        <v>高二愛</v>
      </c>
      <c r="D30" s="8" t="str">
        <f ca="1">IFERROR(__xludf.DUMMYFUNCTION("""COMPUTED_VALUE"""),"211280")</f>
        <v>211280</v>
      </c>
      <c r="E30" s="13" t="s">
        <v>339</v>
      </c>
      <c r="F30" s="8" t="str">
        <f ca="1">IFERROR(__xludf.DUMMYFUNCTION("""COMPUTED_VALUE"""),"33")</f>
        <v>33</v>
      </c>
      <c r="G30" s="13" t="s">
        <v>8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8" t="str">
        <f ca="1">IFERROR(__xludf.DUMMYFUNCTION("""COMPUTED_VALUE"""),"507")</f>
        <v>507</v>
      </c>
      <c r="C31" s="8" t="str">
        <f ca="1">IFERROR(__xludf.DUMMYFUNCTION("""COMPUTED_VALUE"""),"高二愛")</f>
        <v>高二愛</v>
      </c>
      <c r="D31" s="8" t="str">
        <f ca="1">IFERROR(__xludf.DUMMYFUNCTION("""COMPUTED_VALUE"""),"211284")</f>
        <v>211284</v>
      </c>
      <c r="E31" s="13" t="s">
        <v>405</v>
      </c>
      <c r="F31" s="8" t="str">
        <f ca="1">IFERROR(__xludf.DUMMYFUNCTION("""COMPUTED_VALUE"""),"37")</f>
        <v>37</v>
      </c>
      <c r="G31" s="13" t="s">
        <v>8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8" t="str">
        <f ca="1">IFERROR(__xludf.DUMMYFUNCTION("""COMPUTED_VALUE"""),"507")</f>
        <v>507</v>
      </c>
      <c r="C32" s="8" t="str">
        <f ca="1">IFERROR(__xludf.DUMMYFUNCTION("""COMPUTED_VALUE"""),"高二愛")</f>
        <v>高二愛</v>
      </c>
      <c r="D32" s="8" t="str">
        <f ca="1">IFERROR(__xludf.DUMMYFUNCTION("""COMPUTED_VALUE"""),"211293")</f>
        <v>211293</v>
      </c>
      <c r="E32" s="13" t="s">
        <v>346</v>
      </c>
      <c r="F32" s="8" t="str">
        <f ca="1">IFERROR(__xludf.DUMMYFUNCTION("""COMPUTED_VALUE"""),"43")</f>
        <v>43</v>
      </c>
      <c r="G32" s="13" t="s">
        <v>8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8" t="str">
        <f ca="1">IFERROR(__xludf.DUMMYFUNCTION("""COMPUTED_VALUE"""),"507")</f>
        <v>507</v>
      </c>
      <c r="C33" s="8" t="str">
        <f ca="1">IFERROR(__xludf.DUMMYFUNCTION("""COMPUTED_VALUE"""),"高二愛")</f>
        <v>高二愛</v>
      </c>
      <c r="D33" s="8" t="str">
        <f ca="1">IFERROR(__xludf.DUMMYFUNCTION("""COMPUTED_VALUE"""),"211316")</f>
        <v>211316</v>
      </c>
      <c r="E33" s="13" t="s">
        <v>347</v>
      </c>
      <c r="F33" s="8" t="str">
        <f ca="1">IFERROR(__xludf.DUMMYFUNCTION("""COMPUTED_VALUE"""),"20")</f>
        <v>20</v>
      </c>
      <c r="G33" s="13" t="s">
        <v>8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8" t="str">
        <f ca="1">IFERROR(__xludf.DUMMYFUNCTION("""COMPUTED_VALUE"""),"507")</f>
        <v>507</v>
      </c>
      <c r="C34" s="8" t="str">
        <f ca="1">IFERROR(__xludf.DUMMYFUNCTION("""COMPUTED_VALUE"""),"高二愛")</f>
        <v>高二愛</v>
      </c>
      <c r="D34" s="8" t="str">
        <f ca="1">IFERROR(__xludf.DUMMYFUNCTION("""COMPUTED_VALUE"""),"211318")</f>
        <v>211318</v>
      </c>
      <c r="E34" s="13" t="s">
        <v>371</v>
      </c>
      <c r="F34" s="8" t="str">
        <f ca="1">IFERROR(__xludf.DUMMYFUNCTION("""COMPUTED_VALUE"""),"24")</f>
        <v>24</v>
      </c>
      <c r="G34" s="13" t="s">
        <v>8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8" t="str">
        <f ca="1">IFERROR(__xludf.DUMMYFUNCTION("""COMPUTED_VALUE"""),"507")</f>
        <v>507</v>
      </c>
      <c r="C35" s="8" t="str">
        <f ca="1">IFERROR(__xludf.DUMMYFUNCTION("""COMPUTED_VALUE"""),"高二愛")</f>
        <v>高二愛</v>
      </c>
      <c r="D35" s="8" t="str">
        <f ca="1">IFERROR(__xludf.DUMMYFUNCTION("""COMPUTED_VALUE"""),"211319")</f>
        <v>211319</v>
      </c>
      <c r="E35" s="13" t="s">
        <v>157</v>
      </c>
      <c r="F35" s="8" t="str">
        <f ca="1">IFERROR(__xludf.DUMMYFUNCTION("""COMPUTED_VALUE"""),"25")</f>
        <v>25</v>
      </c>
      <c r="G35" s="13" t="s">
        <v>8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8" t="str">
        <f ca="1">IFERROR(__xludf.DUMMYFUNCTION("""COMPUTED_VALUE"""),"507")</f>
        <v>507</v>
      </c>
      <c r="C36" s="8" t="str">
        <f ca="1">IFERROR(__xludf.DUMMYFUNCTION("""COMPUTED_VALUE"""),"高二愛")</f>
        <v>高二愛</v>
      </c>
      <c r="D36" s="8" t="str">
        <f ca="1">IFERROR(__xludf.DUMMYFUNCTION("""COMPUTED_VALUE"""),"211321")</f>
        <v>211321</v>
      </c>
      <c r="E36" s="13" t="s">
        <v>372</v>
      </c>
      <c r="F36" s="8" t="str">
        <f ca="1">IFERROR(__xludf.DUMMYFUNCTION("""COMPUTED_VALUE"""),"26")</f>
        <v>26</v>
      </c>
      <c r="G36" s="13" t="s">
        <v>8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8" t="str">
        <f ca="1">IFERROR(__xludf.DUMMYFUNCTION("""COMPUTED_VALUE"""),"507")</f>
        <v>507</v>
      </c>
      <c r="C37" s="8" t="str">
        <f ca="1">IFERROR(__xludf.DUMMYFUNCTION("""COMPUTED_VALUE"""),"高二愛")</f>
        <v>高二愛</v>
      </c>
      <c r="D37" s="8" t="str">
        <f ca="1">IFERROR(__xludf.DUMMYFUNCTION("""COMPUTED_VALUE"""),"211323")</f>
        <v>211323</v>
      </c>
      <c r="E37" s="13" t="s">
        <v>406</v>
      </c>
      <c r="F37" s="8" t="str">
        <f ca="1">IFERROR(__xludf.DUMMYFUNCTION("""COMPUTED_VALUE"""),"28")</f>
        <v>28</v>
      </c>
      <c r="G37" s="13" t="s">
        <v>8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8" t="str">
        <f ca="1">IFERROR(__xludf.DUMMYFUNCTION("""COMPUTED_VALUE"""),"507")</f>
        <v>507</v>
      </c>
      <c r="C38" s="8" t="str">
        <f ca="1">IFERROR(__xludf.DUMMYFUNCTION("""COMPUTED_VALUE"""),"高二愛")</f>
        <v>高二愛</v>
      </c>
      <c r="D38" s="8" t="str">
        <f ca="1">IFERROR(__xludf.DUMMYFUNCTION("""COMPUTED_VALUE"""),"211324")</f>
        <v>211324</v>
      </c>
      <c r="E38" s="13" t="s">
        <v>348</v>
      </c>
      <c r="F38" s="8" t="str">
        <f ca="1">IFERROR(__xludf.DUMMYFUNCTION("""COMPUTED_VALUE"""),"29")</f>
        <v>29</v>
      </c>
      <c r="G38" s="13" t="s">
        <v>8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8" t="str">
        <f ca="1">IFERROR(__xludf.DUMMYFUNCTION("""COMPUTED_VALUE"""),"507")</f>
        <v>507</v>
      </c>
      <c r="C39" s="8" t="str">
        <f ca="1">IFERROR(__xludf.DUMMYFUNCTION("""COMPUTED_VALUE"""),"高二愛")</f>
        <v>高二愛</v>
      </c>
      <c r="D39" s="8" t="str">
        <f ca="1">IFERROR(__xludf.DUMMYFUNCTION("""COMPUTED_VALUE"""),"211327")</f>
        <v>211327</v>
      </c>
      <c r="E39" s="13" t="s">
        <v>354</v>
      </c>
      <c r="F39" s="8" t="str">
        <f ca="1">IFERROR(__xludf.DUMMYFUNCTION("""COMPUTED_VALUE"""),"32")</f>
        <v>32</v>
      </c>
      <c r="G39" s="13" t="s">
        <v>8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8" t="str">
        <f ca="1">IFERROR(__xludf.DUMMYFUNCTION("""COMPUTED_VALUE"""),"507")</f>
        <v>507</v>
      </c>
      <c r="C40" s="8" t="str">
        <f ca="1">IFERROR(__xludf.DUMMYFUNCTION("""COMPUTED_VALUE"""),"高二愛")</f>
        <v>高二愛</v>
      </c>
      <c r="D40" s="8" t="str">
        <f ca="1">IFERROR(__xludf.DUMMYFUNCTION("""COMPUTED_VALUE"""),"211330")</f>
        <v>211330</v>
      </c>
      <c r="E40" s="13" t="s">
        <v>355</v>
      </c>
      <c r="F40" s="8" t="str">
        <f ca="1">IFERROR(__xludf.DUMMYFUNCTION("""COMPUTED_VALUE"""),"35")</f>
        <v>35</v>
      </c>
      <c r="G40" s="13" t="s">
        <v>8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8" t="str">
        <f ca="1">IFERROR(__xludf.DUMMYFUNCTION("""COMPUTED_VALUE"""),"507")</f>
        <v>507</v>
      </c>
      <c r="C41" s="8" t="str">
        <f ca="1">IFERROR(__xludf.DUMMYFUNCTION("""COMPUTED_VALUE"""),"高二愛")</f>
        <v>高二愛</v>
      </c>
      <c r="D41" s="8" t="str">
        <f ca="1">IFERROR(__xludf.DUMMYFUNCTION("""COMPUTED_VALUE"""),"211334")</f>
        <v>211334</v>
      </c>
      <c r="E41" s="13" t="s">
        <v>373</v>
      </c>
      <c r="F41" s="8" t="str">
        <f ca="1">IFERROR(__xludf.DUMMYFUNCTION("""COMPUTED_VALUE"""),"38")</f>
        <v>38</v>
      </c>
      <c r="G41" s="13" t="s">
        <v>8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8" t="str">
        <f ca="1">IFERROR(__xludf.DUMMYFUNCTION("""COMPUTED_VALUE"""),"507")</f>
        <v>507</v>
      </c>
      <c r="C42" s="8" t="str">
        <f ca="1">IFERROR(__xludf.DUMMYFUNCTION("""COMPUTED_VALUE"""),"高二愛")</f>
        <v>高二愛</v>
      </c>
      <c r="D42" s="8" t="str">
        <f ca="1">IFERROR(__xludf.DUMMYFUNCTION("""COMPUTED_VALUE"""),"211338")</f>
        <v>211338</v>
      </c>
      <c r="E42" s="13" t="s">
        <v>349</v>
      </c>
      <c r="F42" s="8" t="str">
        <f ca="1">IFERROR(__xludf.DUMMYFUNCTION("""COMPUTED_VALUE"""),"41")</f>
        <v>41</v>
      </c>
      <c r="G42" s="13" t="s">
        <v>8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8" t="str">
        <f ca="1">IFERROR(__xludf.DUMMYFUNCTION("""COMPUTED_VALUE"""),"507")</f>
        <v>507</v>
      </c>
      <c r="C43" s="8" t="str">
        <f ca="1">IFERROR(__xludf.DUMMYFUNCTION("""COMPUTED_VALUE"""),"高二愛")</f>
        <v>高二愛</v>
      </c>
      <c r="D43" s="8" t="str">
        <f ca="1">IFERROR(__xludf.DUMMYFUNCTION("""COMPUTED_VALUE"""),"211339")</f>
        <v>211339</v>
      </c>
      <c r="E43" s="13" t="s">
        <v>407</v>
      </c>
      <c r="F43" s="8" t="str">
        <f ca="1">IFERROR(__xludf.DUMMYFUNCTION("""COMPUTED_VALUE"""),"19")</f>
        <v>19</v>
      </c>
      <c r="G43" s="13" t="s">
        <v>8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8" t="str">
        <f ca="1">IFERROR(__xludf.DUMMYFUNCTION("""COMPUTED_VALUE"""),"延修")</f>
        <v>延修</v>
      </c>
      <c r="C44" s="8"/>
      <c r="D44" s="8" t="str">
        <f ca="1">IFERROR(__xludf.DUMMYFUNCTION("""COMPUTED_VALUE"""),"011293")</f>
        <v>011293</v>
      </c>
      <c r="E44" s="13" t="s">
        <v>356</v>
      </c>
      <c r="F44" s="8"/>
      <c r="G44" s="13" t="s">
        <v>8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/>
      <c r="B45" s="13"/>
      <c r="C45" s="13"/>
      <c r="D45" s="13"/>
      <c r="E45" s="13"/>
      <c r="F45" s="13"/>
      <c r="G45" s="13"/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26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26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17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17" s="16" customFormat="1" ht="27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17" s="16" customFormat="1" ht="27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17" s="16" customFormat="1" ht="27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17" s="16" customFormat="1" ht="27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s="16" customFormat="1" ht="27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</row>
    <row r="55" spans="1:17" s="16" customFormat="1" ht="27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</row>
    <row r="56" spans="1:17" s="16" customFormat="1" ht="27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</row>
    <row r="57" spans="1:17" s="16" customFormat="1" ht="27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</row>
    <row r="58" spans="1:17" s="16" customFormat="1" ht="27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</row>
    <row r="59" spans="1:17" s="16" customFormat="1" ht="27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</row>
    <row r="60" spans="1:17" s="16" customFormat="1" ht="27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</row>
    <row r="61" spans="1:17" s="16" customFormat="1" ht="27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</row>
    <row r="62" spans="1:17" s="16" customFormat="1" ht="27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</row>
    <row r="63" spans="1:17" s="16" customFormat="1" ht="27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</row>
    <row r="64" spans="1:17" s="16" customFormat="1" ht="27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</row>
    <row r="65" spans="1:17" s="16" customFormat="1" ht="27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</row>
    <row r="66" spans="1:17" s="16" customFormat="1" ht="27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</row>
    <row r="67" spans="1:17" s="16" customFormat="1" ht="27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</row>
    <row r="68" spans="1:17" s="16" customFormat="1" ht="27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</row>
    <row r="69" spans="1:17" s="16" customFormat="1" ht="27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s="16" customFormat="1" ht="27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s="16" customFormat="1" ht="27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s="16" customFormat="1" ht="27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</row>
    <row r="73" spans="1:17" s="16" customFormat="1" ht="27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</row>
    <row r="74" spans="1:17" s="16" customFormat="1" ht="27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</row>
    <row r="75" spans="1:17" s="16" customFormat="1" ht="27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</row>
    <row r="76" spans="1:17" s="16" customFormat="1" ht="27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s="16" customFormat="1" ht="27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</row>
    <row r="78" spans="1:17" s="16" customFormat="1" ht="27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</row>
    <row r="79" spans="1:17" s="16" customFormat="1" ht="27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</row>
    <row r="80" spans="1:17" s="16" customFormat="1" ht="27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</row>
    <row r="81" spans="1:26" s="16" customFormat="1" ht="27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</row>
    <row r="82" spans="1:26" s="16" customFormat="1" ht="27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</row>
    <row r="83" spans="1:26" s="16" customFormat="1" ht="27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</row>
    <row r="84" spans="1:26" s="16" customFormat="1" ht="27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26" s="16" customFormat="1" ht="27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9.36328125" bestFit="1" customWidth="1"/>
    <col min="8" max="17" width="8.90625" style="3" customWidth="1"/>
  </cols>
  <sheetData>
    <row r="1" spans="1:26" ht="38" customHeight="1">
      <c r="A1" s="24" t="s">
        <v>91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5</v>
      </c>
      <c r="C2" s="19" t="s">
        <v>7</v>
      </c>
      <c r="D2" s="18" t="s">
        <v>25</v>
      </c>
      <c r="E2" s="20" t="s">
        <v>70</v>
      </c>
      <c r="F2" s="18" t="s">
        <v>1</v>
      </c>
      <c r="G2" s="21">
        <f ca="1">A45</f>
        <v>41</v>
      </c>
      <c r="H2" s="29" t="s">
        <v>2</v>
      </c>
      <c r="I2" s="30"/>
      <c r="J2" s="29" t="s">
        <v>49</v>
      </c>
      <c r="K2" s="30"/>
      <c r="L2" s="33" t="s">
        <v>86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76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B,M,Z"",0)"),"502")</f>
        <v>502</v>
      </c>
      <c r="C5" s="13" t="str">
        <f ca="1">IFERROR(__xludf.DUMMYFUNCTION("""COMPUTED_VALUE"""),"高二義")</f>
        <v>高二義</v>
      </c>
      <c r="D5" s="13" t="str">
        <f ca="1">IFERROR(__xludf.DUMMYFUNCTION("""COMPUTED_VALUE"""),"211071")</f>
        <v>211071</v>
      </c>
      <c r="E5" s="13" t="s">
        <v>375</v>
      </c>
      <c r="F5" s="13" t="str">
        <f ca="1">IFERROR(__xludf.DUMMYFUNCTION("""COMPUTED_VALUE"""),"23")</f>
        <v>23</v>
      </c>
      <c r="G5" s="13" t="s">
        <v>7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45" ca="1" si="0">IF(B6&lt;&gt;"",A5+1,"")</f>
        <v>2</v>
      </c>
      <c r="B6" s="13" t="str">
        <f ca="1">IFERROR(__xludf.DUMMYFUNCTION("""COMPUTED_VALUE"""),"502")</f>
        <v>502</v>
      </c>
      <c r="C6" s="13" t="str">
        <f ca="1">IFERROR(__xludf.DUMMYFUNCTION("""COMPUTED_VALUE"""),"高二義")</f>
        <v>高二義</v>
      </c>
      <c r="D6" s="13" t="str">
        <f ca="1">IFERROR(__xludf.DUMMYFUNCTION("""COMPUTED_VALUE"""),"211082")</f>
        <v>211082</v>
      </c>
      <c r="E6" s="13" t="s">
        <v>376</v>
      </c>
      <c r="F6" s="13" t="str">
        <f ca="1">IFERROR(__xludf.DUMMYFUNCTION("""COMPUTED_VALUE"""),"33")</f>
        <v>33</v>
      </c>
      <c r="G6" s="13" t="s">
        <v>7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IFERROR(__xludf.DUMMYFUNCTION("""COMPUTED_VALUE"""),"502")</f>
        <v>502</v>
      </c>
      <c r="C7" s="13" t="str">
        <f ca="1">IFERROR(__xludf.DUMMYFUNCTION("""COMPUTED_VALUE"""),"高二義")</f>
        <v>高二義</v>
      </c>
      <c r="D7" s="13" t="str">
        <f ca="1">IFERROR(__xludf.DUMMYFUNCTION("""COMPUTED_VALUE"""),"211088")</f>
        <v>211088</v>
      </c>
      <c r="E7" s="13" t="s">
        <v>377</v>
      </c>
      <c r="F7" s="13" t="str">
        <f ca="1">IFERROR(__xludf.DUMMYFUNCTION("""COMPUTED_VALUE"""),"39")</f>
        <v>39</v>
      </c>
      <c r="G7" s="13" t="s">
        <v>7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IFERROR(__xludf.DUMMYFUNCTION("""COMPUTED_VALUE"""),"502")</f>
        <v>502</v>
      </c>
      <c r="C8" s="13" t="str">
        <f ca="1">IFERROR(__xludf.DUMMYFUNCTION("""COMPUTED_VALUE"""),"高二義")</f>
        <v>高二義</v>
      </c>
      <c r="D8" s="13" t="str">
        <f ca="1">IFERROR(__xludf.DUMMYFUNCTION("""COMPUTED_VALUE"""),"211092")</f>
        <v>211092</v>
      </c>
      <c r="E8" s="13" t="s">
        <v>378</v>
      </c>
      <c r="F8" s="13" t="str">
        <f ca="1">IFERROR(__xludf.DUMMYFUNCTION("""COMPUTED_VALUE"""),"43")</f>
        <v>43</v>
      </c>
      <c r="G8" s="13" t="s">
        <v>7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IFERROR(__xludf.DUMMYFUNCTION("""COMPUTED_VALUE"""),"503")</f>
        <v>503</v>
      </c>
      <c r="C9" s="13" t="str">
        <f ca="1">IFERROR(__xludf.DUMMYFUNCTION("""COMPUTED_VALUE"""),"高二勇")</f>
        <v>高二勇</v>
      </c>
      <c r="D9" s="13" t="str">
        <f ca="1">IFERROR(__xludf.DUMMYFUNCTION("""COMPUTED_VALUE"""),"211104")</f>
        <v>211104</v>
      </c>
      <c r="E9" s="13" t="s">
        <v>379</v>
      </c>
      <c r="F9" s="13" t="str">
        <f ca="1">IFERROR(__xludf.DUMMYFUNCTION("""COMPUTED_VALUE"""),"06")</f>
        <v>06</v>
      </c>
      <c r="G9" s="13" t="s">
        <v>7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IFERROR(__xludf.DUMMYFUNCTION("""COMPUTED_VALUE"""),"503")</f>
        <v>503</v>
      </c>
      <c r="C10" s="13" t="str">
        <f ca="1">IFERROR(__xludf.DUMMYFUNCTION("""COMPUTED_VALUE"""),"高二勇")</f>
        <v>高二勇</v>
      </c>
      <c r="D10" s="13" t="str">
        <f ca="1">IFERROR(__xludf.DUMMYFUNCTION("""COMPUTED_VALUE"""),"211111")</f>
        <v>211111</v>
      </c>
      <c r="E10" s="13" t="s">
        <v>380</v>
      </c>
      <c r="F10" s="13" t="str">
        <f ca="1">IFERROR(__xludf.DUMMYFUNCTION("""COMPUTED_VALUE"""),"13")</f>
        <v>13</v>
      </c>
      <c r="G10" s="13" t="s">
        <v>7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IFERROR(__xludf.DUMMYFUNCTION("""COMPUTED_VALUE"""),"503")</f>
        <v>503</v>
      </c>
      <c r="C11" s="13" t="str">
        <f ca="1">IFERROR(__xludf.DUMMYFUNCTION("""COMPUTED_VALUE"""),"高二勇")</f>
        <v>高二勇</v>
      </c>
      <c r="D11" s="13" t="str">
        <f ca="1">IFERROR(__xludf.DUMMYFUNCTION("""COMPUTED_VALUE"""),"211112")</f>
        <v>211112</v>
      </c>
      <c r="E11" s="13" t="s">
        <v>381</v>
      </c>
      <c r="F11" s="13" t="str">
        <f ca="1">IFERROR(__xludf.DUMMYFUNCTION("""COMPUTED_VALUE"""),"08")</f>
        <v>08</v>
      </c>
      <c r="G11" s="13" t="s">
        <v>7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IFERROR(__xludf.DUMMYFUNCTION("""COMPUTED_VALUE"""),"503")</f>
        <v>503</v>
      </c>
      <c r="C12" s="13" t="str">
        <f ca="1">IFERROR(__xludf.DUMMYFUNCTION("""COMPUTED_VALUE"""),"高二勇")</f>
        <v>高二勇</v>
      </c>
      <c r="D12" s="13" t="str">
        <f ca="1">IFERROR(__xludf.DUMMYFUNCTION("""COMPUTED_VALUE"""),"211123")</f>
        <v>211123</v>
      </c>
      <c r="E12" s="13" t="s">
        <v>382</v>
      </c>
      <c r="F12" s="13" t="str">
        <f ca="1">IFERROR(__xludf.DUMMYFUNCTION("""COMPUTED_VALUE"""),"25")</f>
        <v>25</v>
      </c>
      <c r="G12" s="13" t="s">
        <v>7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IFERROR(__xludf.DUMMYFUNCTION("""COMPUTED_VALUE"""),"503")</f>
        <v>503</v>
      </c>
      <c r="C13" s="13" t="str">
        <f ca="1">IFERROR(__xludf.DUMMYFUNCTION("""COMPUTED_VALUE"""),"高二勇")</f>
        <v>高二勇</v>
      </c>
      <c r="D13" s="13" t="str">
        <f ca="1">IFERROR(__xludf.DUMMYFUNCTION("""COMPUTED_VALUE"""),"211140")</f>
        <v>211140</v>
      </c>
      <c r="E13" s="13" t="s">
        <v>383</v>
      </c>
      <c r="F13" s="13" t="str">
        <f ca="1">IFERROR(__xludf.DUMMYFUNCTION("""COMPUTED_VALUE"""),"42")</f>
        <v>42</v>
      </c>
      <c r="G13" s="13" t="s">
        <v>7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IFERROR(__xludf.DUMMYFUNCTION("""COMPUTED_VALUE"""),"503")</f>
        <v>503</v>
      </c>
      <c r="C14" s="13" t="str">
        <f ca="1">IFERROR(__xludf.DUMMYFUNCTION("""COMPUTED_VALUE"""),"高二勇")</f>
        <v>高二勇</v>
      </c>
      <c r="D14" s="13" t="str">
        <f ca="1">IFERROR(__xludf.DUMMYFUNCTION("""COMPUTED_VALUE"""),"211142")</f>
        <v>211142</v>
      </c>
      <c r="E14" s="13" t="s">
        <v>384</v>
      </c>
      <c r="F14" s="13" t="str">
        <f ca="1">IFERROR(__xludf.DUMMYFUNCTION("""COMPUTED_VALUE"""),"44")</f>
        <v>44</v>
      </c>
      <c r="G14" s="13" t="s">
        <v>7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IFERROR(__xludf.DUMMYFUNCTION("""COMPUTED_VALUE"""),"505")</f>
        <v>505</v>
      </c>
      <c r="C15" s="13" t="str">
        <f ca="1">IFERROR(__xludf.DUMMYFUNCTION("""COMPUTED_VALUE"""),"高二信")</f>
        <v>高二信</v>
      </c>
      <c r="D15" s="13" t="str">
        <f ca="1">IFERROR(__xludf.DUMMYFUNCTION("""COMPUTED_VALUE"""),"211174")</f>
        <v>211174</v>
      </c>
      <c r="E15" s="13" t="s">
        <v>385</v>
      </c>
      <c r="F15" s="13" t="str">
        <f ca="1">IFERROR(__xludf.DUMMYFUNCTION("""COMPUTED_VALUE"""),"22")</f>
        <v>22</v>
      </c>
      <c r="G15" s="13" t="s">
        <v>7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IFERROR(__xludf.DUMMYFUNCTION("""COMPUTED_VALUE"""),"505")</f>
        <v>505</v>
      </c>
      <c r="C16" s="13" t="str">
        <f ca="1">IFERROR(__xludf.DUMMYFUNCTION("""COMPUTED_VALUE"""),"高二信")</f>
        <v>高二信</v>
      </c>
      <c r="D16" s="13" t="str">
        <f ca="1">IFERROR(__xludf.DUMMYFUNCTION("""COMPUTED_VALUE"""),"211186")</f>
        <v>211186</v>
      </c>
      <c r="E16" s="13" t="s">
        <v>335</v>
      </c>
      <c r="F16" s="13" t="str">
        <f ca="1">IFERROR(__xludf.DUMMYFUNCTION("""COMPUTED_VALUE"""),"34")</f>
        <v>34</v>
      </c>
      <c r="G16" s="13" t="s">
        <v>7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IFERROR(__xludf.DUMMYFUNCTION("""COMPUTED_VALUE"""),"505")</f>
        <v>505</v>
      </c>
      <c r="C17" s="13" t="str">
        <f ca="1">IFERROR(__xludf.DUMMYFUNCTION("""COMPUTED_VALUE"""),"高二信")</f>
        <v>高二信</v>
      </c>
      <c r="D17" s="13" t="str">
        <f ca="1">IFERROR(__xludf.DUMMYFUNCTION("""COMPUTED_VALUE"""),"211188")</f>
        <v>211188</v>
      </c>
      <c r="E17" s="13" t="s">
        <v>386</v>
      </c>
      <c r="F17" s="13" t="str">
        <f ca="1">IFERROR(__xludf.DUMMYFUNCTION("""COMPUTED_VALUE"""),"36")</f>
        <v>36</v>
      </c>
      <c r="G17" s="13" t="s">
        <v>7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IFERROR(__xludf.DUMMYFUNCTION("""COMPUTED_VALUE"""),"505")</f>
        <v>505</v>
      </c>
      <c r="C18" s="13" t="str">
        <f ca="1">IFERROR(__xludf.DUMMYFUNCTION("""COMPUTED_VALUE"""),"高二信")</f>
        <v>高二信</v>
      </c>
      <c r="D18" s="13" t="str">
        <f ca="1">IFERROR(__xludf.DUMMYFUNCTION("""COMPUTED_VALUE"""),"211206")</f>
        <v>211206</v>
      </c>
      <c r="E18" s="13" t="s">
        <v>318</v>
      </c>
      <c r="F18" s="13" t="str">
        <f ca="1">IFERROR(__xludf.DUMMYFUNCTION("""COMPUTED_VALUE"""),"05")</f>
        <v>05</v>
      </c>
      <c r="G18" s="13" t="s">
        <v>7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IFERROR(__xludf.DUMMYFUNCTION("""COMPUTED_VALUE"""),"505")</f>
        <v>505</v>
      </c>
      <c r="C19" s="13" t="str">
        <f ca="1">IFERROR(__xludf.DUMMYFUNCTION("""COMPUTED_VALUE"""),"高二信")</f>
        <v>高二信</v>
      </c>
      <c r="D19" s="13" t="str">
        <f ca="1">IFERROR(__xludf.DUMMYFUNCTION("""COMPUTED_VALUE"""),"211215")</f>
        <v>211215</v>
      </c>
      <c r="E19" s="13" t="s">
        <v>320</v>
      </c>
      <c r="F19" s="13" t="str">
        <f ca="1">IFERROR(__xludf.DUMMYFUNCTION("""COMPUTED_VALUE"""),"13")</f>
        <v>13</v>
      </c>
      <c r="G19" s="13" t="s">
        <v>7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IFERROR(__xludf.DUMMYFUNCTION("""COMPUTED_VALUE"""),"505")</f>
        <v>505</v>
      </c>
      <c r="C20" s="13" t="str">
        <f ca="1">IFERROR(__xludf.DUMMYFUNCTION("""COMPUTED_VALUE"""),"高二信")</f>
        <v>高二信</v>
      </c>
      <c r="D20" s="13" t="str">
        <f ca="1">IFERROR(__xludf.DUMMYFUNCTION("""COMPUTED_VALUE"""),"211223")</f>
        <v>211223</v>
      </c>
      <c r="E20" s="13" t="s">
        <v>387</v>
      </c>
      <c r="F20" s="13" t="str">
        <f ca="1">IFERROR(__xludf.DUMMYFUNCTION("""COMPUTED_VALUE"""),"21")</f>
        <v>21</v>
      </c>
      <c r="G20" s="13" t="s">
        <v>7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IFERROR(__xludf.DUMMYFUNCTION("""COMPUTED_VALUE"""),"505")</f>
        <v>505</v>
      </c>
      <c r="C21" s="13" t="str">
        <f ca="1">IFERROR(__xludf.DUMMYFUNCTION("""COMPUTED_VALUE"""),"高二信")</f>
        <v>高二信</v>
      </c>
      <c r="D21" s="13" t="str">
        <f ca="1">IFERROR(__xludf.DUMMYFUNCTION("""COMPUTED_VALUE"""),"211226")</f>
        <v>211226</v>
      </c>
      <c r="E21" s="13" t="s">
        <v>321</v>
      </c>
      <c r="F21" s="13" t="str">
        <f ca="1">IFERROR(__xludf.DUMMYFUNCTION("""COMPUTED_VALUE"""),"23")</f>
        <v>23</v>
      </c>
      <c r="G21" s="13" t="s">
        <v>7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IFERROR(__xludf.DUMMYFUNCTION("""COMPUTED_VALUE"""),"505")</f>
        <v>505</v>
      </c>
      <c r="C22" s="13" t="str">
        <f ca="1">IFERROR(__xludf.DUMMYFUNCTION("""COMPUTED_VALUE"""),"高二信")</f>
        <v>高二信</v>
      </c>
      <c r="D22" s="13" t="str">
        <f ca="1">IFERROR(__xludf.DUMMYFUNCTION("""COMPUTED_VALUE"""),"211238")</f>
        <v>211238</v>
      </c>
      <c r="E22" s="13" t="s">
        <v>388</v>
      </c>
      <c r="F22" s="13" t="str">
        <f ca="1">IFERROR(__xludf.DUMMYFUNCTION("""COMPUTED_VALUE"""),"33")</f>
        <v>33</v>
      </c>
      <c r="G22" s="13" t="s">
        <v>7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IFERROR(__xludf.DUMMYFUNCTION("""COMPUTED_VALUE"""),"505")</f>
        <v>505</v>
      </c>
      <c r="C23" s="13" t="str">
        <f ca="1">IFERROR(__xludf.DUMMYFUNCTION("""COMPUTED_VALUE"""),"高二信")</f>
        <v>高二信</v>
      </c>
      <c r="D23" s="13" t="str">
        <f ca="1">IFERROR(__xludf.DUMMYFUNCTION("""COMPUTED_VALUE"""),"211242")</f>
        <v>211242</v>
      </c>
      <c r="E23" s="13" t="s">
        <v>323</v>
      </c>
      <c r="F23" s="13" t="str">
        <f ca="1">IFERROR(__xludf.DUMMYFUNCTION("""COMPUTED_VALUE"""),"38")</f>
        <v>38</v>
      </c>
      <c r="G23" s="13" t="s">
        <v>7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IFERROR(__xludf.DUMMYFUNCTION("""COMPUTED_VALUE"""),"505")</f>
        <v>505</v>
      </c>
      <c r="C24" s="13" t="str">
        <f ca="1">IFERROR(__xludf.DUMMYFUNCTION("""COMPUTED_VALUE"""),"高二信")</f>
        <v>高二信</v>
      </c>
      <c r="D24" s="13" t="str">
        <f ca="1">IFERROR(__xludf.DUMMYFUNCTION("""COMPUTED_VALUE"""),"211244")</f>
        <v>211244</v>
      </c>
      <c r="E24" s="13" t="s">
        <v>389</v>
      </c>
      <c r="F24" s="13" t="str">
        <f ca="1">IFERROR(__xludf.DUMMYFUNCTION("""COMPUTED_VALUE"""),"40")</f>
        <v>40</v>
      </c>
      <c r="G24" s="13" t="s">
        <v>7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IFERROR(__xludf.DUMMYFUNCTION("""COMPUTED_VALUE"""),"505")</f>
        <v>505</v>
      </c>
      <c r="C25" s="13" t="str">
        <f ca="1">IFERROR(__xludf.DUMMYFUNCTION("""COMPUTED_VALUE"""),"高二信")</f>
        <v>高二信</v>
      </c>
      <c r="D25" s="13" t="str">
        <f ca="1">IFERROR(__xludf.DUMMYFUNCTION("""COMPUTED_VALUE"""),"211245")</f>
        <v>211245</v>
      </c>
      <c r="E25" s="13" t="s">
        <v>390</v>
      </c>
      <c r="F25" s="13" t="str">
        <f ca="1">IFERROR(__xludf.DUMMYFUNCTION("""COMPUTED_VALUE"""),"01")</f>
        <v>01</v>
      </c>
      <c r="G25" s="13" t="s">
        <v>7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IFERROR(__xludf.DUMMYFUNCTION("""COMPUTED_VALUE"""),"505")</f>
        <v>505</v>
      </c>
      <c r="C26" s="13" t="str">
        <f ca="1">IFERROR(__xludf.DUMMYFUNCTION("""COMPUTED_VALUE"""),"高二信")</f>
        <v>高二信</v>
      </c>
      <c r="D26" s="13" t="str">
        <f ca="1">IFERROR(__xludf.DUMMYFUNCTION("""COMPUTED_VALUE"""),"211259")</f>
        <v>211259</v>
      </c>
      <c r="E26" s="13" t="s">
        <v>135</v>
      </c>
      <c r="F26" s="13" t="str">
        <f ca="1">IFERROR(__xludf.DUMMYFUNCTION("""COMPUTED_VALUE"""),"08")</f>
        <v>08</v>
      </c>
      <c r="G26" s="13" t="s">
        <v>7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IFERROR(__xludf.DUMMYFUNCTION("""COMPUTED_VALUE"""),"505")</f>
        <v>505</v>
      </c>
      <c r="C27" s="13" t="str">
        <f ca="1">IFERROR(__xludf.DUMMYFUNCTION("""COMPUTED_VALUE"""),"高二信")</f>
        <v>高二信</v>
      </c>
      <c r="D27" s="13" t="str">
        <f ca="1">IFERROR(__xludf.DUMMYFUNCTION("""COMPUTED_VALUE"""),"211273")</f>
        <v>211273</v>
      </c>
      <c r="E27" s="13" t="s">
        <v>324</v>
      </c>
      <c r="F27" s="13" t="str">
        <f ca="1">IFERROR(__xludf.DUMMYFUNCTION("""COMPUTED_VALUE"""),"16")</f>
        <v>16</v>
      </c>
      <c r="G27" s="13" t="s">
        <v>7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IFERROR(__xludf.DUMMYFUNCTION("""COMPUTED_VALUE"""),"505")</f>
        <v>505</v>
      </c>
      <c r="C28" s="13" t="str">
        <f ca="1">IFERROR(__xludf.DUMMYFUNCTION("""COMPUTED_VALUE"""),"高二信")</f>
        <v>高二信</v>
      </c>
      <c r="D28" s="13" t="str">
        <f ca="1">IFERROR(__xludf.DUMMYFUNCTION("""COMPUTED_VALUE"""),"211274")</f>
        <v>211274</v>
      </c>
      <c r="E28" s="13" t="s">
        <v>391</v>
      </c>
      <c r="F28" s="13" t="str">
        <f ca="1">IFERROR(__xludf.DUMMYFUNCTION("""COMPUTED_VALUE"""),"17")</f>
        <v>17</v>
      </c>
      <c r="G28" s="13" t="s">
        <v>7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IFERROR(__xludf.DUMMYFUNCTION("""COMPUTED_VALUE"""),"505")</f>
        <v>505</v>
      </c>
      <c r="C29" s="13" t="str">
        <f ca="1">IFERROR(__xludf.DUMMYFUNCTION("""COMPUTED_VALUE"""),"高二信")</f>
        <v>高二信</v>
      </c>
      <c r="D29" s="13" t="str">
        <f ca="1">IFERROR(__xludf.DUMMYFUNCTION("""COMPUTED_VALUE"""),"211275")</f>
        <v>211275</v>
      </c>
      <c r="E29" s="13" t="s">
        <v>325</v>
      </c>
      <c r="F29" s="13" t="str">
        <f ca="1">IFERROR(__xludf.DUMMYFUNCTION("""COMPUTED_VALUE"""),"19")</f>
        <v>19</v>
      </c>
      <c r="G29" s="13" t="s">
        <v>7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13" t="str">
        <f ca="1">IFERROR(__xludf.DUMMYFUNCTION("""COMPUTED_VALUE"""),"505")</f>
        <v>505</v>
      </c>
      <c r="C30" s="13" t="str">
        <f ca="1">IFERROR(__xludf.DUMMYFUNCTION("""COMPUTED_VALUE"""),"高二信")</f>
        <v>高二信</v>
      </c>
      <c r="D30" s="13" t="str">
        <f ca="1">IFERROR(__xludf.DUMMYFUNCTION("""COMPUTED_VALUE"""),"211276")</f>
        <v>211276</v>
      </c>
      <c r="E30" s="13" t="s">
        <v>326</v>
      </c>
      <c r="F30" s="13" t="str">
        <f ca="1">IFERROR(__xludf.DUMMYFUNCTION("""COMPUTED_VALUE"""),"20")</f>
        <v>20</v>
      </c>
      <c r="G30" s="13" t="s">
        <v>7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13" t="str">
        <f ca="1">IFERROR(__xludf.DUMMYFUNCTION("""COMPUTED_VALUE"""),"505")</f>
        <v>505</v>
      </c>
      <c r="C31" s="13" t="str">
        <f ca="1">IFERROR(__xludf.DUMMYFUNCTION("""COMPUTED_VALUE"""),"高二信")</f>
        <v>高二信</v>
      </c>
      <c r="D31" s="13" t="str">
        <f ca="1">IFERROR(__xludf.DUMMYFUNCTION("""COMPUTED_VALUE"""),"211279")</f>
        <v>211279</v>
      </c>
      <c r="E31" s="13" t="s">
        <v>327</v>
      </c>
      <c r="F31" s="13" t="str">
        <f ca="1">IFERROR(__xludf.DUMMYFUNCTION("""COMPUTED_VALUE"""),"26")</f>
        <v>26</v>
      </c>
      <c r="G31" s="13" t="s">
        <v>7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13" t="str">
        <f ca="1">IFERROR(__xludf.DUMMYFUNCTION("""COMPUTED_VALUE"""),"505")</f>
        <v>505</v>
      </c>
      <c r="C32" s="13" t="str">
        <f ca="1">IFERROR(__xludf.DUMMYFUNCTION("""COMPUTED_VALUE"""),"高二信")</f>
        <v>高二信</v>
      </c>
      <c r="D32" s="13" t="str">
        <f ca="1">IFERROR(__xludf.DUMMYFUNCTION("""COMPUTED_VALUE"""),"211281")</f>
        <v>211281</v>
      </c>
      <c r="E32" s="13" t="s">
        <v>392</v>
      </c>
      <c r="F32" s="13" t="str">
        <f ca="1">IFERROR(__xludf.DUMMYFUNCTION("""COMPUTED_VALUE"""),"27")</f>
        <v>27</v>
      </c>
      <c r="G32" s="13" t="s">
        <v>7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13" t="str">
        <f ca="1">IFERROR(__xludf.DUMMYFUNCTION("""COMPUTED_VALUE"""),"505")</f>
        <v>505</v>
      </c>
      <c r="C33" s="13" t="str">
        <f ca="1">IFERROR(__xludf.DUMMYFUNCTION("""COMPUTED_VALUE"""),"高二信")</f>
        <v>高二信</v>
      </c>
      <c r="D33" s="13" t="str">
        <f ca="1">IFERROR(__xludf.DUMMYFUNCTION("""COMPUTED_VALUE"""),"211285")</f>
        <v>211285</v>
      </c>
      <c r="E33" s="13" t="s">
        <v>393</v>
      </c>
      <c r="F33" s="13" t="str">
        <f ca="1">IFERROR(__xludf.DUMMYFUNCTION("""COMPUTED_VALUE"""),"31")</f>
        <v>31</v>
      </c>
      <c r="G33" s="13" t="s">
        <v>7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13" t="str">
        <f ca="1">IFERROR(__xludf.DUMMYFUNCTION("""COMPUTED_VALUE"""),"505")</f>
        <v>505</v>
      </c>
      <c r="C34" s="13" t="str">
        <f ca="1">IFERROR(__xludf.DUMMYFUNCTION("""COMPUTED_VALUE"""),"高二信")</f>
        <v>高二信</v>
      </c>
      <c r="D34" s="13" t="str">
        <f ca="1">IFERROR(__xludf.DUMMYFUNCTION("""COMPUTED_VALUE"""),"211286")</f>
        <v>211286</v>
      </c>
      <c r="E34" s="13" t="s">
        <v>328</v>
      </c>
      <c r="F34" s="13" t="str">
        <f ca="1">IFERROR(__xludf.DUMMYFUNCTION("""COMPUTED_VALUE"""),"32")</f>
        <v>32</v>
      </c>
      <c r="G34" s="13" t="s">
        <v>7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13" t="str">
        <f ca="1">IFERROR(__xludf.DUMMYFUNCTION("""COMPUTED_VALUE"""),"505")</f>
        <v>505</v>
      </c>
      <c r="C35" s="13" t="str">
        <f ca="1">IFERROR(__xludf.DUMMYFUNCTION("""COMPUTED_VALUE"""),"高二信")</f>
        <v>高二信</v>
      </c>
      <c r="D35" s="13" t="str">
        <f ca="1">IFERROR(__xludf.DUMMYFUNCTION("""COMPUTED_VALUE"""),"211292")</f>
        <v>211292</v>
      </c>
      <c r="E35" s="13" t="s">
        <v>329</v>
      </c>
      <c r="F35" s="13" t="str">
        <f ca="1">IFERROR(__xludf.DUMMYFUNCTION("""COMPUTED_VALUE"""),"42")</f>
        <v>42</v>
      </c>
      <c r="G35" s="13" t="s">
        <v>7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13" t="str">
        <f ca="1">IFERROR(__xludf.DUMMYFUNCTION("""COMPUTED_VALUE"""),"505")</f>
        <v>505</v>
      </c>
      <c r="C36" s="13" t="str">
        <f ca="1">IFERROR(__xludf.DUMMYFUNCTION("""COMPUTED_VALUE"""),"高二信")</f>
        <v>高二信</v>
      </c>
      <c r="D36" s="13" t="str">
        <f ca="1">IFERROR(__xludf.DUMMYFUNCTION("""COMPUTED_VALUE"""),"211299")</f>
        <v>211299</v>
      </c>
      <c r="E36" s="13" t="s">
        <v>330</v>
      </c>
      <c r="F36" s="13" t="str">
        <f ca="1">IFERROR(__xludf.DUMMYFUNCTION("""COMPUTED_VALUE"""),"04")</f>
        <v>04</v>
      </c>
      <c r="G36" s="13" t="s">
        <v>7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13" t="str">
        <f ca="1">IFERROR(__xludf.DUMMYFUNCTION("""COMPUTED_VALUE"""),"505")</f>
        <v>505</v>
      </c>
      <c r="C37" s="13" t="str">
        <f ca="1">IFERROR(__xludf.DUMMYFUNCTION("""COMPUTED_VALUE"""),"高二信")</f>
        <v>高二信</v>
      </c>
      <c r="D37" s="13" t="str">
        <f ca="1">IFERROR(__xludf.DUMMYFUNCTION("""COMPUTED_VALUE"""),"211303")</f>
        <v>211303</v>
      </c>
      <c r="E37" s="13" t="s">
        <v>331</v>
      </c>
      <c r="F37" s="13" t="str">
        <f ca="1">IFERROR(__xludf.DUMMYFUNCTION("""COMPUTED_VALUE"""),"15")</f>
        <v>15</v>
      </c>
      <c r="G37" s="13" t="s">
        <v>7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13" t="str">
        <f ca="1">IFERROR(__xludf.DUMMYFUNCTION("""COMPUTED_VALUE"""),"505")</f>
        <v>505</v>
      </c>
      <c r="C38" s="13" t="str">
        <f ca="1">IFERROR(__xludf.DUMMYFUNCTION("""COMPUTED_VALUE"""),"高二信")</f>
        <v>高二信</v>
      </c>
      <c r="D38" s="13" t="str">
        <f ca="1">IFERROR(__xludf.DUMMYFUNCTION("""COMPUTED_VALUE"""),"211305")</f>
        <v>211305</v>
      </c>
      <c r="E38" s="13" t="s">
        <v>332</v>
      </c>
      <c r="F38" s="13" t="str">
        <f ca="1">IFERROR(__xludf.DUMMYFUNCTION("""COMPUTED_VALUE"""),"09")</f>
        <v>09</v>
      </c>
      <c r="G38" s="13" t="s">
        <v>7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13" t="str">
        <f ca="1">IFERROR(__xludf.DUMMYFUNCTION("""COMPUTED_VALUE"""),"505")</f>
        <v>505</v>
      </c>
      <c r="C39" s="13" t="str">
        <f ca="1">IFERROR(__xludf.DUMMYFUNCTION("""COMPUTED_VALUE"""),"高二信")</f>
        <v>高二信</v>
      </c>
      <c r="D39" s="13" t="str">
        <f ca="1">IFERROR(__xludf.DUMMYFUNCTION("""COMPUTED_VALUE"""),"211332")</f>
        <v>211332</v>
      </c>
      <c r="E39" s="13" t="s">
        <v>334</v>
      </c>
      <c r="F39" s="13" t="str">
        <f ca="1">IFERROR(__xludf.DUMMYFUNCTION("""COMPUTED_VALUE"""),"30")</f>
        <v>30</v>
      </c>
      <c r="G39" s="13" t="s">
        <v>7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13" t="str">
        <f ca="1">IFERROR(__xludf.DUMMYFUNCTION("""COMPUTED_VALUE"""),"506")</f>
        <v>506</v>
      </c>
      <c r="C40" s="13" t="str">
        <f ca="1">IFERROR(__xludf.DUMMYFUNCTION("""COMPUTED_VALUE"""),"高二望")</f>
        <v>高二望</v>
      </c>
      <c r="D40" s="13" t="str">
        <f ca="1">IFERROR(__xludf.DUMMYFUNCTION("""COMPUTED_VALUE"""),"211175")</f>
        <v>211175</v>
      </c>
      <c r="E40" s="13" t="s">
        <v>394</v>
      </c>
      <c r="F40" s="13" t="str">
        <f ca="1">IFERROR(__xludf.DUMMYFUNCTION("""COMPUTED_VALUE"""),"27")</f>
        <v>27</v>
      </c>
      <c r="G40" s="13" t="s">
        <v>7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13" t="str">
        <f ca="1">IFERROR(__xludf.DUMMYFUNCTION("""COMPUTED_VALUE"""),"506")</f>
        <v>506</v>
      </c>
      <c r="C41" s="13" t="str">
        <f ca="1">IFERROR(__xludf.DUMMYFUNCTION("""COMPUTED_VALUE"""),"高二望")</f>
        <v>高二望</v>
      </c>
      <c r="D41" s="13" t="str">
        <f ca="1">IFERROR(__xludf.DUMMYFUNCTION("""COMPUTED_VALUE"""),"211185")</f>
        <v>211185</v>
      </c>
      <c r="E41" s="13" t="s">
        <v>395</v>
      </c>
      <c r="F41" s="13" t="str">
        <f ca="1">IFERROR(__xludf.DUMMYFUNCTION("""COMPUTED_VALUE"""),"35")</f>
        <v>35</v>
      </c>
      <c r="G41" s="13" t="s">
        <v>7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13" t="str">
        <f ca="1">IFERROR(__xludf.DUMMYFUNCTION("""COMPUTED_VALUE"""),"506")</f>
        <v>506</v>
      </c>
      <c r="C42" s="13" t="str">
        <f ca="1">IFERROR(__xludf.DUMMYFUNCTION("""COMPUTED_VALUE"""),"高二望")</f>
        <v>高二望</v>
      </c>
      <c r="D42" s="13" t="str">
        <f ca="1">IFERROR(__xludf.DUMMYFUNCTION("""COMPUTED_VALUE"""),"211193")</f>
        <v>211193</v>
      </c>
      <c r="E42" s="13" t="s">
        <v>396</v>
      </c>
      <c r="F42" s="13" t="str">
        <f ca="1">IFERROR(__xludf.DUMMYFUNCTION("""COMPUTED_VALUE"""),"20")</f>
        <v>20</v>
      </c>
      <c r="G42" s="13" t="s">
        <v>7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13" t="str">
        <f ca="1">IFERROR(__xludf.DUMMYFUNCTION("""COMPUTED_VALUE"""),"506")</f>
        <v>506</v>
      </c>
      <c r="C43" s="13" t="str">
        <f ca="1">IFERROR(__xludf.DUMMYFUNCTION("""COMPUTED_VALUE"""),"高二望")</f>
        <v>高二望</v>
      </c>
      <c r="D43" s="13" t="str">
        <f ca="1">IFERROR(__xludf.DUMMYFUNCTION("""COMPUTED_VALUE"""),"211197")</f>
        <v>211197</v>
      </c>
      <c r="E43" s="13" t="s">
        <v>351</v>
      </c>
      <c r="F43" s="13" t="str">
        <f ca="1">IFERROR(__xludf.DUMMYFUNCTION("""COMPUTED_VALUE"""),"02")</f>
        <v>02</v>
      </c>
      <c r="G43" s="13" t="s">
        <v>7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13" t="str">
        <f ca="1">IFERROR(__xludf.DUMMYFUNCTION("""COMPUTED_VALUE"""),"506")</f>
        <v>506</v>
      </c>
      <c r="C44" s="13" t="str">
        <f ca="1">IFERROR(__xludf.DUMMYFUNCTION("""COMPUTED_VALUE"""),"高二望")</f>
        <v>高二望</v>
      </c>
      <c r="D44" s="13" t="str">
        <f ca="1">IFERROR(__xludf.DUMMYFUNCTION("""COMPUTED_VALUE"""),"211198")</f>
        <v>211198</v>
      </c>
      <c r="E44" s="13" t="s">
        <v>397</v>
      </c>
      <c r="F44" s="13" t="str">
        <f ca="1">IFERROR(__xludf.DUMMYFUNCTION("""COMPUTED_VALUE"""),"03")</f>
        <v>03</v>
      </c>
      <c r="G44" s="13" t="s">
        <v>7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>
        <f t="shared" ca="1" si="0"/>
        <v>41</v>
      </c>
      <c r="B45" s="13" t="str">
        <f ca="1">IFERROR(__xludf.DUMMYFUNCTION("""COMPUTED_VALUE"""),"506")</f>
        <v>506</v>
      </c>
      <c r="C45" s="13" t="str">
        <f ca="1">IFERROR(__xludf.DUMMYFUNCTION("""COMPUTED_VALUE"""),"高二望")</f>
        <v>高二望</v>
      </c>
      <c r="D45" s="13" t="str">
        <f ca="1">IFERROR(__xludf.DUMMYFUNCTION("""COMPUTED_VALUE"""),"211200")</f>
        <v>211200</v>
      </c>
      <c r="E45" s="13" t="s">
        <v>398</v>
      </c>
      <c r="F45" s="13" t="str">
        <f ca="1">IFERROR(__xludf.DUMMYFUNCTION("""COMPUTED_VALUE"""),"08")</f>
        <v>08</v>
      </c>
      <c r="G45" s="13" t="s">
        <v>7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9.36328125" bestFit="1" customWidth="1"/>
    <col min="8" max="17" width="8.90625" style="3" customWidth="1"/>
  </cols>
  <sheetData>
    <row r="1" spans="1:26" ht="38" customHeight="1">
      <c r="A1" s="24" t="s">
        <v>92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20" t="s">
        <v>113</v>
      </c>
      <c r="D2" s="18" t="s">
        <v>25</v>
      </c>
      <c r="E2" s="20" t="s">
        <v>57</v>
      </c>
      <c r="F2" s="18" t="s">
        <v>1</v>
      </c>
      <c r="G2" s="21">
        <f ca="1">A35</f>
        <v>31</v>
      </c>
      <c r="H2" s="29" t="s">
        <v>2</v>
      </c>
      <c r="I2" s="30"/>
      <c r="J2" s="29" t="s">
        <v>44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f ca="1">IF(B5&lt;&gt;"",A36+1,"")</f>
        <v>1</v>
      </c>
      <c r="B5" s="13" t="str">
        <f ca="1">IFERROR(__xludf.DUMMYFUNCTION("""COMPUTED_VALUE"""),"407")</f>
        <v>407</v>
      </c>
      <c r="C5" s="13" t="str">
        <f ca="1">IFERROR(__xludf.DUMMYFUNCTION("""COMPUTED_VALUE"""),"高一愛")</f>
        <v>高一愛</v>
      </c>
      <c r="D5" s="13" t="str">
        <f ca="1">IFERROR(__xludf.DUMMYFUNCTION("""COMPUTED_VALUE"""),"311284")</f>
        <v>311284</v>
      </c>
      <c r="E5" s="13" t="s">
        <v>246</v>
      </c>
      <c r="F5" s="13" t="str">
        <f ca="1">IFERROR(__xludf.DUMMYFUNCTION("""COMPUTED_VALUE"""),"15")</f>
        <v>15</v>
      </c>
      <c r="G5" s="13" t="s">
        <v>8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35" ca="1" si="0">IF(B6&lt;&gt;"",A5+1,"")</f>
        <v>2</v>
      </c>
      <c r="B6" s="13" t="str">
        <f ca="1">IFERROR(__xludf.DUMMYFUNCTION("""COMPUTED_VALUE"""),"407")</f>
        <v>407</v>
      </c>
      <c r="C6" s="13" t="str">
        <f ca="1">IFERROR(__xludf.DUMMYFUNCTION("""COMPUTED_VALUE"""),"高一愛")</f>
        <v>高一愛</v>
      </c>
      <c r="D6" s="13" t="str">
        <f ca="1">IFERROR(__xludf.DUMMYFUNCTION("""COMPUTED_VALUE"""),"311288")</f>
        <v>311288</v>
      </c>
      <c r="E6" s="13" t="s">
        <v>248</v>
      </c>
      <c r="F6" s="13" t="str">
        <f ca="1">IFERROR(__xludf.DUMMYFUNCTION("""COMPUTED_VALUE"""),"19")</f>
        <v>19</v>
      </c>
      <c r="G6" s="13" t="s">
        <v>8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IFERROR(__xludf.DUMMYFUNCTION("""COMPUTED_VALUE"""),"407")</f>
        <v>407</v>
      </c>
      <c r="C7" s="13" t="str">
        <f ca="1">IFERROR(__xludf.DUMMYFUNCTION("""COMPUTED_VALUE"""),"高一愛")</f>
        <v>高一愛</v>
      </c>
      <c r="D7" s="13" t="str">
        <f ca="1">IFERROR(__xludf.DUMMYFUNCTION("""COMPUTED_VALUE"""),"311289")</f>
        <v>311289</v>
      </c>
      <c r="E7" s="13" t="s">
        <v>249</v>
      </c>
      <c r="F7" s="13" t="str">
        <f ca="1">IFERROR(__xludf.DUMMYFUNCTION("""COMPUTED_VALUE"""),"20")</f>
        <v>20</v>
      </c>
      <c r="G7" s="13" t="s">
        <v>8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IFERROR(__xludf.DUMMYFUNCTION("""COMPUTED_VALUE"""),"407")</f>
        <v>407</v>
      </c>
      <c r="C8" s="13" t="str">
        <f ca="1">IFERROR(__xludf.DUMMYFUNCTION("""COMPUTED_VALUE"""),"高一愛")</f>
        <v>高一愛</v>
      </c>
      <c r="D8" s="13" t="str">
        <f ca="1">IFERROR(__xludf.DUMMYFUNCTION("""COMPUTED_VALUE"""),"311290")</f>
        <v>311290</v>
      </c>
      <c r="E8" s="13" t="s">
        <v>271</v>
      </c>
      <c r="F8" s="13" t="str">
        <f ca="1">IFERROR(__xludf.DUMMYFUNCTION("""COMPUTED_VALUE"""),"21")</f>
        <v>21</v>
      </c>
      <c r="G8" s="13" t="s">
        <v>8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IFERROR(__xludf.DUMMYFUNCTION("""COMPUTED_VALUE"""),"407")</f>
        <v>407</v>
      </c>
      <c r="C9" s="13" t="str">
        <f ca="1">IFERROR(__xludf.DUMMYFUNCTION("""COMPUTED_VALUE"""),"高一愛")</f>
        <v>高一愛</v>
      </c>
      <c r="D9" s="13" t="str">
        <f ca="1">IFERROR(__xludf.DUMMYFUNCTION("""COMPUTED_VALUE"""),"311292")</f>
        <v>311292</v>
      </c>
      <c r="E9" s="13" t="s">
        <v>160</v>
      </c>
      <c r="F9" s="13" t="str">
        <f ca="1">IFERROR(__xludf.DUMMYFUNCTION("""COMPUTED_VALUE"""),"22")</f>
        <v>22</v>
      </c>
      <c r="G9" s="13" t="s">
        <v>8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IFERROR(__xludf.DUMMYFUNCTION("""COMPUTED_VALUE"""),"407")</f>
        <v>407</v>
      </c>
      <c r="C10" s="13" t="str">
        <f ca="1">IFERROR(__xludf.DUMMYFUNCTION("""COMPUTED_VALUE"""),"高一愛")</f>
        <v>高一愛</v>
      </c>
      <c r="D10" s="13" t="str">
        <f ca="1">IFERROR(__xludf.DUMMYFUNCTION("""COMPUTED_VALUE"""),"311295")</f>
        <v>311295</v>
      </c>
      <c r="E10" s="13" t="s">
        <v>250</v>
      </c>
      <c r="F10" s="13" t="str">
        <f ca="1">IFERROR(__xludf.DUMMYFUNCTION("""COMPUTED_VALUE"""),"25")</f>
        <v>25</v>
      </c>
      <c r="G10" s="13" t="s">
        <v>8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IFERROR(__xludf.DUMMYFUNCTION("""COMPUTED_VALUE"""),"407")</f>
        <v>407</v>
      </c>
      <c r="C11" s="13" t="str">
        <f ca="1">IFERROR(__xludf.DUMMYFUNCTION("""COMPUTED_VALUE"""),"高一愛")</f>
        <v>高一愛</v>
      </c>
      <c r="D11" s="13" t="str">
        <f ca="1">IFERROR(__xludf.DUMMYFUNCTION("""COMPUTED_VALUE"""),"311300")</f>
        <v>311300</v>
      </c>
      <c r="E11" s="13" t="s">
        <v>251</v>
      </c>
      <c r="F11" s="13" t="str">
        <f ca="1">IFERROR(__xludf.DUMMYFUNCTION("""COMPUTED_VALUE"""),"30")</f>
        <v>30</v>
      </c>
      <c r="G11" s="13" t="s">
        <v>8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IFERROR(__xludf.DUMMYFUNCTION("""COMPUTED_VALUE"""),"407")</f>
        <v>407</v>
      </c>
      <c r="C12" s="13" t="str">
        <f ca="1">IFERROR(__xludf.DUMMYFUNCTION("""COMPUTED_VALUE"""),"高一愛")</f>
        <v>高一愛</v>
      </c>
      <c r="D12" s="13" t="str">
        <f ca="1">IFERROR(__xludf.DUMMYFUNCTION("""COMPUTED_VALUE"""),"311301")</f>
        <v>311301</v>
      </c>
      <c r="E12" s="13" t="s">
        <v>223</v>
      </c>
      <c r="F12" s="13" t="str">
        <f ca="1">IFERROR(__xludf.DUMMYFUNCTION("""COMPUTED_VALUE"""),"31")</f>
        <v>31</v>
      </c>
      <c r="G12" s="13" t="s">
        <v>8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IFERROR(__xludf.DUMMYFUNCTION("""COMPUTED_VALUE"""),"407")</f>
        <v>407</v>
      </c>
      <c r="C13" s="13" t="str">
        <f ca="1">IFERROR(__xludf.DUMMYFUNCTION("""COMPUTED_VALUE"""),"高一愛")</f>
        <v>高一愛</v>
      </c>
      <c r="D13" s="13" t="str">
        <f ca="1">IFERROR(__xludf.DUMMYFUNCTION("""COMPUTED_VALUE"""),"311302")</f>
        <v>311302</v>
      </c>
      <c r="E13" s="13" t="s">
        <v>252</v>
      </c>
      <c r="F13" s="13" t="str">
        <f ca="1">IFERROR(__xludf.DUMMYFUNCTION("""COMPUTED_VALUE"""),"32")</f>
        <v>32</v>
      </c>
      <c r="G13" s="13" t="s">
        <v>8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IFERROR(__xludf.DUMMYFUNCTION("""COMPUTED_VALUE"""),"407")</f>
        <v>407</v>
      </c>
      <c r="C14" s="13" t="str">
        <f ca="1">IFERROR(__xludf.DUMMYFUNCTION("""COMPUTED_VALUE"""),"高一愛")</f>
        <v>高一愛</v>
      </c>
      <c r="D14" s="13" t="str">
        <f ca="1">IFERROR(__xludf.DUMMYFUNCTION("""COMPUTED_VALUE"""),"311303")</f>
        <v>311303</v>
      </c>
      <c r="E14" s="13" t="s">
        <v>253</v>
      </c>
      <c r="F14" s="13" t="str">
        <f ca="1">IFERROR(__xludf.DUMMYFUNCTION("""COMPUTED_VALUE"""),"33")</f>
        <v>33</v>
      </c>
      <c r="G14" s="13" t="s">
        <v>8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8" t="str">
        <f ca="1">IFERROR(__xludf.DUMMYFUNCTION("""COMPUTED_VALUE"""),"407")</f>
        <v>407</v>
      </c>
      <c r="C15" s="8" t="str">
        <f ca="1">IFERROR(__xludf.DUMMYFUNCTION("""COMPUTED_VALUE"""),"高一愛")</f>
        <v>高一愛</v>
      </c>
      <c r="D15" s="8" t="str">
        <f ca="1">IFERROR(__xludf.DUMMYFUNCTION("""COMPUTED_VALUE"""),"311307")</f>
        <v>311307</v>
      </c>
      <c r="E15" s="13" t="s">
        <v>272</v>
      </c>
      <c r="F15" s="8" t="str">
        <f ca="1">IFERROR(__xludf.DUMMYFUNCTION("""COMPUTED_VALUE"""),"37")</f>
        <v>37</v>
      </c>
      <c r="G15" s="13" t="s">
        <v>8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8" t="str">
        <f ca="1">IFERROR(__xludf.DUMMYFUNCTION("""COMPUTED_VALUE"""),"407")</f>
        <v>407</v>
      </c>
      <c r="C16" s="8" t="str">
        <f ca="1">IFERROR(__xludf.DUMMYFUNCTION("""COMPUTED_VALUE"""),"高一愛")</f>
        <v>高一愛</v>
      </c>
      <c r="D16" s="8" t="str">
        <f ca="1">IFERROR(__xludf.DUMMYFUNCTION("""COMPUTED_VALUE"""),"311310")</f>
        <v>311310</v>
      </c>
      <c r="E16" s="13" t="s">
        <v>256</v>
      </c>
      <c r="F16" s="8" t="str">
        <f ca="1">IFERROR(__xludf.DUMMYFUNCTION("""COMPUTED_VALUE"""),"40")</f>
        <v>40</v>
      </c>
      <c r="G16" s="13" t="s">
        <v>8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8" t="str">
        <f ca="1">IFERROR(__xludf.DUMMYFUNCTION("""COMPUTED_VALUE"""),"407")</f>
        <v>407</v>
      </c>
      <c r="C17" s="8" t="str">
        <f ca="1">IFERROR(__xludf.DUMMYFUNCTION("""COMPUTED_VALUE"""),"高一愛")</f>
        <v>高一愛</v>
      </c>
      <c r="D17" s="8" t="str">
        <f ca="1">IFERROR(__xludf.DUMMYFUNCTION("""COMPUTED_VALUE"""),"311311")</f>
        <v>311311</v>
      </c>
      <c r="E17" s="13" t="s">
        <v>257</v>
      </c>
      <c r="F17" s="8" t="str">
        <f ca="1">IFERROR(__xludf.DUMMYFUNCTION("""COMPUTED_VALUE"""),"41")</f>
        <v>41</v>
      </c>
      <c r="G17" s="13" t="s">
        <v>8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8" t="str">
        <f ca="1">IFERROR(__xludf.DUMMYFUNCTION("""COMPUTED_VALUE"""),"407")</f>
        <v>407</v>
      </c>
      <c r="C18" s="8" t="str">
        <f ca="1">IFERROR(__xludf.DUMMYFUNCTION("""COMPUTED_VALUE"""),"高一愛")</f>
        <v>高一愛</v>
      </c>
      <c r="D18" s="8" t="str">
        <f ca="1">IFERROR(__xludf.DUMMYFUNCTION("""COMPUTED_VALUE"""),"311312")</f>
        <v>311312</v>
      </c>
      <c r="E18" s="13" t="s">
        <v>258</v>
      </c>
      <c r="F18" s="8" t="str">
        <f ca="1">IFERROR(__xludf.DUMMYFUNCTION("""COMPUTED_VALUE"""),"42")</f>
        <v>42</v>
      </c>
      <c r="G18" s="13" t="s">
        <v>8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8" t="str">
        <f ca="1">IFERROR(__xludf.DUMMYFUNCTION("""COMPUTED_VALUE"""),"407")</f>
        <v>407</v>
      </c>
      <c r="C19" s="8" t="str">
        <f ca="1">IFERROR(__xludf.DUMMYFUNCTION("""COMPUTED_VALUE"""),"高一愛")</f>
        <v>高一愛</v>
      </c>
      <c r="D19" s="8" t="str">
        <f ca="1">IFERROR(__xludf.DUMMYFUNCTION("""COMPUTED_VALUE"""),"311359")</f>
        <v>311359</v>
      </c>
      <c r="E19" s="13" t="s">
        <v>224</v>
      </c>
      <c r="F19" s="8" t="str">
        <f ca="1">IFERROR(__xludf.DUMMYFUNCTION("""COMPUTED_VALUE"""),"44")</f>
        <v>44</v>
      </c>
      <c r="G19" s="13" t="s">
        <v>8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8" t="str">
        <f ca="1">IFERROR(__xludf.DUMMYFUNCTION("""COMPUTED_VALUE"""),"408")</f>
        <v>408</v>
      </c>
      <c r="C20" s="8" t="str">
        <f ca="1">IFERROR(__xludf.DUMMYFUNCTION("""COMPUTED_VALUE"""),"高一真")</f>
        <v>高一真</v>
      </c>
      <c r="D20" s="8" t="str">
        <f ca="1">IFERROR(__xludf.DUMMYFUNCTION("""COMPUTED_VALUE"""),"311319")</f>
        <v>311319</v>
      </c>
      <c r="E20" s="13" t="s">
        <v>225</v>
      </c>
      <c r="F20" s="8" t="str">
        <f ca="1">IFERROR(__xludf.DUMMYFUNCTION("""COMPUTED_VALUE"""),"06")</f>
        <v>06</v>
      </c>
      <c r="G20" s="13" t="s">
        <v>8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8" t="str">
        <f ca="1">IFERROR(__xludf.DUMMYFUNCTION("""COMPUTED_VALUE"""),"408")</f>
        <v>408</v>
      </c>
      <c r="C21" s="8" t="str">
        <f ca="1">IFERROR(__xludf.DUMMYFUNCTION("""COMPUTED_VALUE"""),"高一真")</f>
        <v>高一真</v>
      </c>
      <c r="D21" s="8" t="str">
        <f ca="1">IFERROR(__xludf.DUMMYFUNCTION("""COMPUTED_VALUE"""),"311322")</f>
        <v>311322</v>
      </c>
      <c r="E21" s="13" t="s">
        <v>260</v>
      </c>
      <c r="F21" s="8" t="str">
        <f ca="1">IFERROR(__xludf.DUMMYFUNCTION("""COMPUTED_VALUE"""),"09")</f>
        <v>09</v>
      </c>
      <c r="G21" s="13" t="s">
        <v>8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8" t="str">
        <f ca="1">IFERROR(__xludf.DUMMYFUNCTION("""COMPUTED_VALUE"""),"408")</f>
        <v>408</v>
      </c>
      <c r="C22" s="8" t="str">
        <f ca="1">IFERROR(__xludf.DUMMYFUNCTION("""COMPUTED_VALUE"""),"高一真")</f>
        <v>高一真</v>
      </c>
      <c r="D22" s="8" t="str">
        <f ca="1">IFERROR(__xludf.DUMMYFUNCTION("""COMPUTED_VALUE"""),"311331")</f>
        <v>311331</v>
      </c>
      <c r="E22" s="13" t="s">
        <v>154</v>
      </c>
      <c r="F22" s="8" t="str">
        <f ca="1">IFERROR(__xludf.DUMMYFUNCTION("""COMPUTED_VALUE"""),"18")</f>
        <v>18</v>
      </c>
      <c r="G22" s="13" t="s">
        <v>8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IFERROR(__xludf.DUMMYFUNCTION("""COMPUTED_VALUE"""),"408")</f>
        <v>408</v>
      </c>
      <c r="C23" s="8" t="str">
        <f ca="1">IFERROR(__xludf.DUMMYFUNCTION("""COMPUTED_VALUE"""),"高一真")</f>
        <v>高一真</v>
      </c>
      <c r="D23" s="8" t="str">
        <f ca="1">IFERROR(__xludf.DUMMYFUNCTION("""COMPUTED_VALUE"""),"311335")</f>
        <v>311335</v>
      </c>
      <c r="E23" s="13" t="s">
        <v>230</v>
      </c>
      <c r="F23" s="8" t="str">
        <f ca="1">IFERROR(__xludf.DUMMYFUNCTION("""COMPUTED_VALUE"""),"22")</f>
        <v>22</v>
      </c>
      <c r="G23" s="13" t="s">
        <v>8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IFERROR(__xludf.DUMMYFUNCTION("""COMPUTED_VALUE"""),"408")</f>
        <v>408</v>
      </c>
      <c r="C24" s="8" t="str">
        <f ca="1">IFERROR(__xludf.DUMMYFUNCTION("""COMPUTED_VALUE"""),"高一真")</f>
        <v>高一真</v>
      </c>
      <c r="D24" s="8" t="str">
        <f ca="1">IFERROR(__xludf.DUMMYFUNCTION("""COMPUTED_VALUE"""),"311338")</f>
        <v>311338</v>
      </c>
      <c r="E24" s="13" t="s">
        <v>231</v>
      </c>
      <c r="F24" s="8" t="str">
        <f ca="1">IFERROR(__xludf.DUMMYFUNCTION("""COMPUTED_VALUE"""),"25")</f>
        <v>25</v>
      </c>
      <c r="G24" s="13" t="s">
        <v>8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IFERROR(__xludf.DUMMYFUNCTION("""COMPUTED_VALUE"""),"408")</f>
        <v>408</v>
      </c>
      <c r="C25" s="8" t="str">
        <f ca="1">IFERROR(__xludf.DUMMYFUNCTION("""COMPUTED_VALUE"""),"高一真")</f>
        <v>高一真</v>
      </c>
      <c r="D25" s="8" t="str">
        <f ca="1">IFERROR(__xludf.DUMMYFUNCTION("""COMPUTED_VALUE"""),"311340")</f>
        <v>311340</v>
      </c>
      <c r="E25" s="13" t="s">
        <v>232</v>
      </c>
      <c r="F25" s="8" t="str">
        <f ca="1">IFERROR(__xludf.DUMMYFUNCTION("""COMPUTED_VALUE"""),"27")</f>
        <v>27</v>
      </c>
      <c r="G25" s="13" t="s">
        <v>8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IFERROR(__xludf.DUMMYFUNCTION("""COMPUTED_VALUE"""),"408")</f>
        <v>408</v>
      </c>
      <c r="C26" s="8" t="str">
        <f ca="1">IFERROR(__xludf.DUMMYFUNCTION("""COMPUTED_VALUE"""),"高一真")</f>
        <v>高一真</v>
      </c>
      <c r="D26" s="8" t="str">
        <f ca="1">IFERROR(__xludf.DUMMYFUNCTION("""COMPUTED_VALUE"""),"311341")</f>
        <v>311341</v>
      </c>
      <c r="E26" s="13" t="s">
        <v>233</v>
      </c>
      <c r="F26" s="8" t="str">
        <f ca="1">IFERROR(__xludf.DUMMYFUNCTION("""COMPUTED_VALUE"""),"28")</f>
        <v>28</v>
      </c>
      <c r="G26" s="13" t="s">
        <v>8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IFERROR(__xludf.DUMMYFUNCTION("""COMPUTED_VALUE"""),"408")</f>
        <v>408</v>
      </c>
      <c r="C27" s="8" t="str">
        <f ca="1">IFERROR(__xludf.DUMMYFUNCTION("""COMPUTED_VALUE"""),"高一真")</f>
        <v>高一真</v>
      </c>
      <c r="D27" s="8" t="str">
        <f ca="1">IFERROR(__xludf.DUMMYFUNCTION("""COMPUTED_VALUE"""),"311343")</f>
        <v>311343</v>
      </c>
      <c r="E27" s="13" t="s">
        <v>235</v>
      </c>
      <c r="F27" s="8" t="str">
        <f ca="1">IFERROR(__xludf.DUMMYFUNCTION("""COMPUTED_VALUE"""),"30")</f>
        <v>30</v>
      </c>
      <c r="G27" s="13" t="s">
        <v>8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8" t="str">
        <f ca="1">IFERROR(__xludf.DUMMYFUNCTION("""COMPUTED_VALUE"""),"408")</f>
        <v>408</v>
      </c>
      <c r="C28" s="8" t="str">
        <f ca="1">IFERROR(__xludf.DUMMYFUNCTION("""COMPUTED_VALUE"""),"高一真")</f>
        <v>高一真</v>
      </c>
      <c r="D28" s="8" t="str">
        <f ca="1">IFERROR(__xludf.DUMMYFUNCTION("""COMPUTED_VALUE"""),"311344")</f>
        <v>311344</v>
      </c>
      <c r="E28" s="13" t="s">
        <v>236</v>
      </c>
      <c r="F28" s="8" t="str">
        <f ca="1">IFERROR(__xludf.DUMMYFUNCTION("""COMPUTED_VALUE"""),"31")</f>
        <v>31</v>
      </c>
      <c r="G28" s="13" t="s">
        <v>8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8" t="str">
        <f ca="1">IFERROR(__xludf.DUMMYFUNCTION("""COMPUTED_VALUE"""),"408")</f>
        <v>408</v>
      </c>
      <c r="C29" s="8" t="str">
        <f ca="1">IFERROR(__xludf.DUMMYFUNCTION("""COMPUTED_VALUE"""),"高一真")</f>
        <v>高一真</v>
      </c>
      <c r="D29" s="8" t="str">
        <f ca="1">IFERROR(__xludf.DUMMYFUNCTION("""COMPUTED_VALUE"""),"311348")</f>
        <v>311348</v>
      </c>
      <c r="E29" s="13" t="s">
        <v>237</v>
      </c>
      <c r="F29" s="8" t="str">
        <f ca="1">IFERROR(__xludf.DUMMYFUNCTION("""COMPUTED_VALUE"""),"35")</f>
        <v>35</v>
      </c>
      <c r="G29" s="13" t="s">
        <v>8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8" t="str">
        <f ca="1">IFERROR(__xludf.DUMMYFUNCTION("""COMPUTED_VALUE"""),"408")</f>
        <v>408</v>
      </c>
      <c r="C30" s="8" t="str">
        <f ca="1">IFERROR(__xludf.DUMMYFUNCTION("""COMPUTED_VALUE"""),"高一真")</f>
        <v>高一真</v>
      </c>
      <c r="D30" s="8" t="str">
        <f ca="1">IFERROR(__xludf.DUMMYFUNCTION("""COMPUTED_VALUE"""),"311349")</f>
        <v>311349</v>
      </c>
      <c r="E30" s="13" t="s">
        <v>238</v>
      </c>
      <c r="F30" s="8" t="str">
        <f ca="1">IFERROR(__xludf.DUMMYFUNCTION("""COMPUTED_VALUE"""),"36")</f>
        <v>36</v>
      </c>
      <c r="G30" s="13" t="s">
        <v>8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8" t="str">
        <f ca="1">IFERROR(__xludf.DUMMYFUNCTION("""COMPUTED_VALUE"""),"408")</f>
        <v>408</v>
      </c>
      <c r="C31" s="8" t="str">
        <f ca="1">IFERROR(__xludf.DUMMYFUNCTION("""COMPUTED_VALUE"""),"高一真")</f>
        <v>高一真</v>
      </c>
      <c r="D31" s="8" t="str">
        <f ca="1">IFERROR(__xludf.DUMMYFUNCTION("""COMPUTED_VALUE"""),"311350")</f>
        <v>311350</v>
      </c>
      <c r="E31" s="13" t="s">
        <v>239</v>
      </c>
      <c r="F31" s="8" t="str">
        <f ca="1">IFERROR(__xludf.DUMMYFUNCTION("""COMPUTED_VALUE"""),"37")</f>
        <v>37</v>
      </c>
      <c r="G31" s="13" t="s">
        <v>8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8" t="str">
        <f ca="1">IFERROR(__xludf.DUMMYFUNCTION("""COMPUTED_VALUE"""),"408")</f>
        <v>408</v>
      </c>
      <c r="C32" s="8" t="str">
        <f ca="1">IFERROR(__xludf.DUMMYFUNCTION("""COMPUTED_VALUE"""),"高一真")</f>
        <v>高一真</v>
      </c>
      <c r="D32" s="8" t="str">
        <f ca="1">IFERROR(__xludf.DUMMYFUNCTION("""COMPUTED_VALUE"""),"311352")</f>
        <v>311352</v>
      </c>
      <c r="E32" s="13" t="s">
        <v>262</v>
      </c>
      <c r="F32" s="8" t="str">
        <f ca="1">IFERROR(__xludf.DUMMYFUNCTION("""COMPUTED_VALUE"""),"39")</f>
        <v>39</v>
      </c>
      <c r="G32" s="13" t="s">
        <v>8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8" t="str">
        <f ca="1">IFERROR(__xludf.DUMMYFUNCTION("""COMPUTED_VALUE"""),"408")</f>
        <v>408</v>
      </c>
      <c r="C33" s="8" t="str">
        <f ca="1">IFERROR(__xludf.DUMMYFUNCTION("""COMPUTED_VALUE"""),"高一真")</f>
        <v>高一真</v>
      </c>
      <c r="D33" s="8" t="str">
        <f ca="1">IFERROR(__xludf.DUMMYFUNCTION("""COMPUTED_VALUE"""),"311353")</f>
        <v>311353</v>
      </c>
      <c r="E33" s="13" t="s">
        <v>240</v>
      </c>
      <c r="F33" s="8" t="str">
        <f ca="1">IFERROR(__xludf.DUMMYFUNCTION("""COMPUTED_VALUE"""),"40")</f>
        <v>40</v>
      </c>
      <c r="G33" s="13" t="s">
        <v>8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8" t="str">
        <f ca="1">IFERROR(__xludf.DUMMYFUNCTION("""COMPUTED_VALUE"""),"408")</f>
        <v>408</v>
      </c>
      <c r="C34" s="8" t="str">
        <f ca="1">IFERROR(__xludf.DUMMYFUNCTION("""COMPUTED_VALUE"""),"高一真")</f>
        <v>高一真</v>
      </c>
      <c r="D34" s="8" t="str">
        <f ca="1">IFERROR(__xludf.DUMMYFUNCTION("""COMPUTED_VALUE"""),"311354")</f>
        <v>311354</v>
      </c>
      <c r="E34" s="13" t="s">
        <v>273</v>
      </c>
      <c r="F34" s="8" t="str">
        <f ca="1">IFERROR(__xludf.DUMMYFUNCTION("""COMPUTED_VALUE"""),"41")</f>
        <v>41</v>
      </c>
      <c r="G34" s="13" t="s">
        <v>8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8" t="str">
        <f ca="1">IFERROR(__xludf.DUMMYFUNCTION("""COMPUTED_VALUE"""),"408")</f>
        <v>408</v>
      </c>
      <c r="C35" s="8" t="str">
        <f ca="1">IFERROR(__xludf.DUMMYFUNCTION("""COMPUTED_VALUE"""),"高一真")</f>
        <v>高一真</v>
      </c>
      <c r="D35" s="8" t="str">
        <f ca="1">IFERROR(__xludf.DUMMYFUNCTION("""COMPUTED_VALUE"""),"311356")</f>
        <v>311356</v>
      </c>
      <c r="E35" s="13" t="s">
        <v>274</v>
      </c>
      <c r="F35" s="8" t="str">
        <f ca="1">IFERROR(__xludf.DUMMYFUNCTION("""COMPUTED_VALUE"""),"43")</f>
        <v>43</v>
      </c>
      <c r="G35" s="13" t="s">
        <v>8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/>
      <c r="B36" s="13"/>
      <c r="C36" s="13"/>
      <c r="D36" s="13"/>
      <c r="E36" s="13"/>
      <c r="F36" s="13"/>
      <c r="G36" s="13"/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9.36328125" bestFit="1" customWidth="1"/>
    <col min="8" max="17" width="8.90625" style="3" customWidth="1"/>
  </cols>
  <sheetData>
    <row r="1" spans="1:26" ht="38" customHeight="1">
      <c r="A1" s="24" t="s">
        <v>91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5</v>
      </c>
      <c r="C2" s="20" t="s">
        <v>99</v>
      </c>
      <c r="D2" s="18" t="s">
        <v>25</v>
      </c>
      <c r="E2" s="20" t="s">
        <v>71</v>
      </c>
      <c r="F2" s="18" t="s">
        <v>1</v>
      </c>
      <c r="G2" s="21">
        <f ca="1">A44</f>
        <v>40</v>
      </c>
      <c r="H2" s="29" t="s">
        <v>2</v>
      </c>
      <c r="I2" s="30"/>
      <c r="J2" s="29" t="s">
        <v>50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73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f ca="1">IF(B5&lt;&gt;"",A45+1,"")</f>
        <v>1</v>
      </c>
      <c r="B5" s="13" t="str">
        <f ca="1">IFERROR(__xludf.DUMMYFUNCTION("""COMPUTED_VALUE"""),"506")</f>
        <v>506</v>
      </c>
      <c r="C5" s="13" t="str">
        <f ca="1">IFERROR(__xludf.DUMMYFUNCTION("""COMPUTED_VALUE"""),"高二望")</f>
        <v>高二望</v>
      </c>
      <c r="D5" s="13" t="str">
        <f ca="1">IFERROR(__xludf.DUMMYFUNCTION("""COMPUTED_VALUE"""),"211217")</f>
        <v>211217</v>
      </c>
      <c r="E5" s="13" t="s">
        <v>336</v>
      </c>
      <c r="F5" s="13" t="str">
        <f ca="1">IFERROR(__xludf.DUMMYFUNCTION("""COMPUTED_VALUE"""),"11")</f>
        <v>11</v>
      </c>
      <c r="G5" s="13" t="s">
        <v>7</v>
      </c>
      <c r="H5" s="8"/>
      <c r="I5" s="8"/>
      <c r="J5" s="8"/>
      <c r="K5" s="8"/>
      <c r="L5" s="8"/>
      <c r="M5" s="8"/>
      <c r="N5" s="8"/>
      <c r="O5" s="8"/>
      <c r="P5" s="8"/>
      <c r="Q5" s="8"/>
      <c r="R5" s="14" t="s">
        <v>34</v>
      </c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44" ca="1" si="0">IF(B6&lt;&gt;"",A5+1,"")</f>
        <v>2</v>
      </c>
      <c r="B6" s="8" t="str">
        <f ca="1">IFERROR(__xludf.DUMMYFUNCTION("""COMPUTED_VALUE"""),"506")</f>
        <v>506</v>
      </c>
      <c r="C6" s="8" t="str">
        <f ca="1">IFERROR(__xludf.DUMMYFUNCTION("""COMPUTED_VALUE"""),"高二望")</f>
        <v>高二望</v>
      </c>
      <c r="D6" s="8" t="str">
        <f ca="1">IFERROR(__xludf.DUMMYFUNCTION("""COMPUTED_VALUE"""),"211219")</f>
        <v>211219</v>
      </c>
      <c r="E6" s="13" t="s">
        <v>352</v>
      </c>
      <c r="F6" s="8" t="str">
        <f ca="1">IFERROR(__xludf.DUMMYFUNCTION("""COMPUTED_VALUE"""),"21")</f>
        <v>21</v>
      </c>
      <c r="G6" s="13" t="s">
        <v>7</v>
      </c>
      <c r="H6" s="8"/>
      <c r="I6" s="8"/>
      <c r="J6" s="8"/>
      <c r="K6" s="8"/>
      <c r="L6" s="8"/>
      <c r="M6" s="8"/>
      <c r="N6" s="8"/>
      <c r="O6" s="8"/>
      <c r="P6" s="8"/>
      <c r="Q6" s="8"/>
      <c r="R6" s="14" t="s">
        <v>34</v>
      </c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8" t="str">
        <f ca="1">IFERROR(__xludf.DUMMYFUNCTION("""COMPUTED_VALUE"""),"506")</f>
        <v>506</v>
      </c>
      <c r="C7" s="8" t="str">
        <f ca="1">IFERROR(__xludf.DUMMYFUNCTION("""COMPUTED_VALUE"""),"高二望")</f>
        <v>高二望</v>
      </c>
      <c r="D7" s="8" t="str">
        <f ca="1">IFERROR(__xludf.DUMMYFUNCTION("""COMPUTED_VALUE"""),"211250")</f>
        <v>211250</v>
      </c>
      <c r="E7" s="13" t="s">
        <v>337</v>
      </c>
      <c r="F7" s="8" t="str">
        <f ca="1">IFERROR(__xludf.DUMMYFUNCTION("""COMPUTED_VALUE"""),"05")</f>
        <v>05</v>
      </c>
      <c r="G7" s="13" t="s">
        <v>7</v>
      </c>
      <c r="H7" s="8"/>
      <c r="I7" s="8"/>
      <c r="J7" s="8"/>
      <c r="K7" s="8"/>
      <c r="L7" s="8"/>
      <c r="M7" s="8"/>
      <c r="N7" s="8"/>
      <c r="O7" s="8"/>
      <c r="P7" s="8"/>
      <c r="Q7" s="8"/>
      <c r="R7" s="14" t="s">
        <v>34</v>
      </c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8" t="str">
        <f ca="1">IFERROR(__xludf.DUMMYFUNCTION("""COMPUTED_VALUE"""),"506")</f>
        <v>506</v>
      </c>
      <c r="C8" s="8" t="str">
        <f ca="1">IFERROR(__xludf.DUMMYFUNCTION("""COMPUTED_VALUE"""),"高二望")</f>
        <v>高二望</v>
      </c>
      <c r="D8" s="8" t="str">
        <f ca="1">IFERROR(__xludf.DUMMYFUNCTION("""COMPUTED_VALUE"""),"211251")</f>
        <v>211251</v>
      </c>
      <c r="E8" s="13" t="s">
        <v>357</v>
      </c>
      <c r="F8" s="8" t="str">
        <f ca="1">IFERROR(__xludf.DUMMYFUNCTION("""COMPUTED_VALUE"""),"06")</f>
        <v>06</v>
      </c>
      <c r="G8" s="13" t="s">
        <v>7</v>
      </c>
      <c r="H8" s="8"/>
      <c r="I8" s="8"/>
      <c r="J8" s="8"/>
      <c r="K8" s="8"/>
      <c r="L8" s="8"/>
      <c r="M8" s="8"/>
      <c r="N8" s="8"/>
      <c r="O8" s="8"/>
      <c r="P8" s="8"/>
      <c r="Q8" s="8"/>
      <c r="R8" s="14" t="s">
        <v>34</v>
      </c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8" t="str">
        <f ca="1">IFERROR(__xludf.DUMMYFUNCTION("""COMPUTED_VALUE"""),"506")</f>
        <v>506</v>
      </c>
      <c r="C9" s="8" t="str">
        <f ca="1">IFERROR(__xludf.DUMMYFUNCTION("""COMPUTED_VALUE"""),"高二望")</f>
        <v>高二望</v>
      </c>
      <c r="D9" s="8" t="str">
        <f ca="1">IFERROR(__xludf.DUMMYFUNCTION("""COMPUTED_VALUE"""),"211253")</f>
        <v>211253</v>
      </c>
      <c r="E9" s="13" t="s">
        <v>358</v>
      </c>
      <c r="F9" s="8" t="str">
        <f ca="1">IFERROR(__xludf.DUMMYFUNCTION("""COMPUTED_VALUE"""),"12")</f>
        <v>12</v>
      </c>
      <c r="G9" s="13" t="s">
        <v>7</v>
      </c>
      <c r="H9" s="8"/>
      <c r="I9" s="8"/>
      <c r="J9" s="8"/>
      <c r="K9" s="8"/>
      <c r="L9" s="8"/>
      <c r="M9" s="8"/>
      <c r="N9" s="8"/>
      <c r="O9" s="8"/>
      <c r="P9" s="8"/>
      <c r="Q9" s="8"/>
      <c r="R9" s="14" t="s">
        <v>34</v>
      </c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8" t="str">
        <f ca="1">IFERROR(__xludf.DUMMYFUNCTION("""COMPUTED_VALUE"""),"506")</f>
        <v>506</v>
      </c>
      <c r="C10" s="8" t="str">
        <f ca="1">IFERROR(__xludf.DUMMYFUNCTION("""COMPUTED_VALUE"""),"高二望")</f>
        <v>高二望</v>
      </c>
      <c r="D10" s="8" t="str">
        <f ca="1">IFERROR(__xludf.DUMMYFUNCTION("""COMPUTED_VALUE"""),"211255")</f>
        <v>211255</v>
      </c>
      <c r="E10" s="13" t="s">
        <v>338</v>
      </c>
      <c r="F10" s="8" t="str">
        <f ca="1">IFERROR(__xludf.DUMMYFUNCTION("""COMPUTED_VALUE"""),"16")</f>
        <v>16</v>
      </c>
      <c r="G10" s="13" t="s">
        <v>7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 t="s">
        <v>34</v>
      </c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8" t="str">
        <f ca="1">IFERROR(__xludf.DUMMYFUNCTION("""COMPUTED_VALUE"""),"506")</f>
        <v>506</v>
      </c>
      <c r="C11" s="8" t="str">
        <f ca="1">IFERROR(__xludf.DUMMYFUNCTION("""COMPUTED_VALUE"""),"高二望")</f>
        <v>高二望</v>
      </c>
      <c r="D11" s="8" t="str">
        <f ca="1">IFERROR(__xludf.DUMMYFUNCTION("""COMPUTED_VALUE"""),"211290")</f>
        <v>211290</v>
      </c>
      <c r="E11" s="13" t="s">
        <v>359</v>
      </c>
      <c r="F11" s="8" t="str">
        <f ca="1">IFERROR(__xludf.DUMMYFUNCTION("""COMPUTED_VALUE"""),"41")</f>
        <v>41</v>
      </c>
      <c r="G11" s="13" t="s">
        <v>7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 t="s">
        <v>34</v>
      </c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8" t="str">
        <f ca="1">IFERROR(__xludf.DUMMYFUNCTION("""COMPUTED_VALUE"""),"506")</f>
        <v>506</v>
      </c>
      <c r="C12" s="8" t="str">
        <f ca="1">IFERROR(__xludf.DUMMYFUNCTION("""COMPUTED_VALUE"""),"高二望")</f>
        <v>高二望</v>
      </c>
      <c r="D12" s="8" t="str">
        <f ca="1">IFERROR(__xludf.DUMMYFUNCTION("""COMPUTED_VALUE"""),"211304")</f>
        <v>211304</v>
      </c>
      <c r="E12" s="13" t="s">
        <v>339</v>
      </c>
      <c r="F12" s="8" t="str">
        <f ca="1">IFERROR(__xludf.DUMMYFUNCTION("""COMPUTED_VALUE"""),"15")</f>
        <v>15</v>
      </c>
      <c r="G12" s="13" t="s">
        <v>7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 t="s">
        <v>34</v>
      </c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8" t="str">
        <f ca="1">IFERROR(__xludf.DUMMYFUNCTION("""COMPUTED_VALUE"""),"506")</f>
        <v>506</v>
      </c>
      <c r="C13" s="8" t="str">
        <f ca="1">IFERROR(__xludf.DUMMYFUNCTION("""COMPUTED_VALUE"""),"高二望")</f>
        <v>高二望</v>
      </c>
      <c r="D13" s="8" t="str">
        <f ca="1">IFERROR(__xludf.DUMMYFUNCTION("""COMPUTED_VALUE"""),"211306")</f>
        <v>211306</v>
      </c>
      <c r="E13" s="13" t="s">
        <v>360</v>
      </c>
      <c r="F13" s="8" t="str">
        <f ca="1">IFERROR(__xludf.DUMMYFUNCTION("""COMPUTED_VALUE"""),"18")</f>
        <v>18</v>
      </c>
      <c r="G13" s="13" t="s">
        <v>7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 t="s">
        <v>34</v>
      </c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8" t="str">
        <f ca="1">IFERROR(__xludf.DUMMYFUNCTION("""COMPUTED_VALUE"""),"506")</f>
        <v>506</v>
      </c>
      <c r="C14" s="8" t="str">
        <f ca="1">IFERROR(__xludf.DUMMYFUNCTION("""COMPUTED_VALUE"""),"高二望")</f>
        <v>高二望</v>
      </c>
      <c r="D14" s="8" t="str">
        <f ca="1">IFERROR(__xludf.DUMMYFUNCTION("""COMPUTED_VALUE"""),"211317")</f>
        <v>211317</v>
      </c>
      <c r="E14" s="13" t="s">
        <v>361</v>
      </c>
      <c r="F14" s="8" t="str">
        <f ca="1">IFERROR(__xludf.DUMMYFUNCTION("""COMPUTED_VALUE"""),"22")</f>
        <v>22</v>
      </c>
      <c r="G14" s="13" t="s">
        <v>7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 t="s">
        <v>34</v>
      </c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8" t="str">
        <f ca="1">IFERROR(__xludf.DUMMYFUNCTION("""COMPUTED_VALUE"""),"506")</f>
        <v>506</v>
      </c>
      <c r="C15" s="8" t="str">
        <f ca="1">IFERROR(__xludf.DUMMYFUNCTION("""COMPUTED_VALUE"""),"高二望")</f>
        <v>高二望</v>
      </c>
      <c r="D15" s="8" t="str">
        <f ca="1">IFERROR(__xludf.DUMMYFUNCTION("""COMPUTED_VALUE"""),"211322")</f>
        <v>211322</v>
      </c>
      <c r="E15" s="13" t="s">
        <v>340</v>
      </c>
      <c r="F15" s="8" t="str">
        <f ca="1">IFERROR(__xludf.DUMMYFUNCTION("""COMPUTED_VALUE"""),"24")</f>
        <v>24</v>
      </c>
      <c r="G15" s="13" t="s">
        <v>7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 t="s">
        <v>34</v>
      </c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8" t="str">
        <f ca="1">IFERROR(__xludf.DUMMYFUNCTION("""COMPUTED_VALUE"""),"506")</f>
        <v>506</v>
      </c>
      <c r="C16" s="8" t="str">
        <f ca="1">IFERROR(__xludf.DUMMYFUNCTION("""COMPUTED_VALUE"""),"高二望")</f>
        <v>高二望</v>
      </c>
      <c r="D16" s="8" t="str">
        <f ca="1">IFERROR(__xludf.DUMMYFUNCTION("""COMPUTED_VALUE"""),"211329")</f>
        <v>211329</v>
      </c>
      <c r="E16" s="13" t="s">
        <v>362</v>
      </c>
      <c r="F16" s="8" t="str">
        <f ca="1">IFERROR(__xludf.DUMMYFUNCTION("""COMPUTED_VALUE"""),"30")</f>
        <v>30</v>
      </c>
      <c r="G16" s="13" t="s">
        <v>7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 t="s">
        <v>34</v>
      </c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8" t="str">
        <f ca="1">IFERROR(__xludf.DUMMYFUNCTION("""COMPUTED_VALUE"""),"506")</f>
        <v>506</v>
      </c>
      <c r="C17" s="8" t="str">
        <f ca="1">IFERROR(__xludf.DUMMYFUNCTION("""COMPUTED_VALUE"""),"高二望")</f>
        <v>高二望</v>
      </c>
      <c r="D17" s="8" t="str">
        <f ca="1">IFERROR(__xludf.DUMMYFUNCTION("""COMPUTED_VALUE"""),"211331")</f>
        <v>211331</v>
      </c>
      <c r="E17" s="13" t="s">
        <v>226</v>
      </c>
      <c r="F17" s="8" t="str">
        <f ca="1">IFERROR(__xludf.DUMMYFUNCTION("""COMPUTED_VALUE"""),"32")</f>
        <v>32</v>
      </c>
      <c r="G17" s="13" t="s">
        <v>7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 t="s">
        <v>34</v>
      </c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8" t="str">
        <f ca="1">IFERROR(__xludf.DUMMYFUNCTION("""COMPUTED_VALUE"""),"506")</f>
        <v>506</v>
      </c>
      <c r="C18" s="8" t="str">
        <f ca="1">IFERROR(__xludf.DUMMYFUNCTION("""COMPUTED_VALUE"""),"高二望")</f>
        <v>高二望</v>
      </c>
      <c r="D18" s="8" t="str">
        <f ca="1">IFERROR(__xludf.DUMMYFUNCTION("""COMPUTED_VALUE"""),"211340")</f>
        <v>211340</v>
      </c>
      <c r="E18" s="13" t="s">
        <v>363</v>
      </c>
      <c r="F18" s="8" t="str">
        <f ca="1">IFERROR(__xludf.DUMMYFUNCTION("""COMPUTED_VALUE"""),"23")</f>
        <v>23</v>
      </c>
      <c r="G18" s="13" t="s">
        <v>7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 t="s">
        <v>34</v>
      </c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8" t="str">
        <f ca="1">IFERROR(__xludf.DUMMYFUNCTION("""COMPUTED_VALUE"""),"507")</f>
        <v>507</v>
      </c>
      <c r="C19" s="8" t="str">
        <f ca="1">IFERROR(__xludf.DUMMYFUNCTION("""COMPUTED_VALUE"""),"高二愛")</f>
        <v>高二愛</v>
      </c>
      <c r="D19" s="8" t="str">
        <f ca="1">IFERROR(__xludf.DUMMYFUNCTION("""COMPUTED_VALUE"""),"211199")</f>
        <v>211199</v>
      </c>
      <c r="E19" s="13" t="s">
        <v>364</v>
      </c>
      <c r="F19" s="8" t="str">
        <f ca="1">IFERROR(__xludf.DUMMYFUNCTION("""COMPUTED_VALUE"""),"06")</f>
        <v>06</v>
      </c>
      <c r="G19" s="13" t="s">
        <v>7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 t="s">
        <v>34</v>
      </c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8" t="str">
        <f ca="1">IFERROR(__xludf.DUMMYFUNCTION("""COMPUTED_VALUE"""),"507")</f>
        <v>507</v>
      </c>
      <c r="C20" s="8" t="str">
        <f ca="1">IFERROR(__xludf.DUMMYFUNCTION("""COMPUTED_VALUE"""),"高二愛")</f>
        <v>高二愛</v>
      </c>
      <c r="D20" s="8" t="str">
        <f ca="1">IFERROR(__xludf.DUMMYFUNCTION("""COMPUTED_VALUE"""),"211209")</f>
        <v>211209</v>
      </c>
      <c r="E20" s="13" t="s">
        <v>365</v>
      </c>
      <c r="F20" s="8" t="str">
        <f ca="1">IFERROR(__xludf.DUMMYFUNCTION("""COMPUTED_VALUE"""),"10")</f>
        <v>10</v>
      </c>
      <c r="G20" s="13" t="s">
        <v>7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 t="s">
        <v>34</v>
      </c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8" t="str">
        <f ca="1">IFERROR(__xludf.DUMMYFUNCTION("""COMPUTED_VALUE"""),"507")</f>
        <v>507</v>
      </c>
      <c r="C21" s="8" t="str">
        <f ca="1">IFERROR(__xludf.DUMMYFUNCTION("""COMPUTED_VALUE"""),"高二愛")</f>
        <v>高二愛</v>
      </c>
      <c r="D21" s="8" t="str">
        <f ca="1">IFERROR(__xludf.DUMMYFUNCTION("""COMPUTED_VALUE"""),"211230")</f>
        <v>211230</v>
      </c>
      <c r="E21" s="13" t="s">
        <v>341</v>
      </c>
      <c r="F21" s="8" t="str">
        <f ca="1">IFERROR(__xludf.DUMMYFUNCTION("""COMPUTED_VALUE"""),"30")</f>
        <v>30</v>
      </c>
      <c r="G21" s="13" t="s">
        <v>7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 t="s">
        <v>34</v>
      </c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8" t="str">
        <f ca="1">IFERROR(__xludf.DUMMYFUNCTION("""COMPUTED_VALUE"""),"507")</f>
        <v>507</v>
      </c>
      <c r="C22" s="8" t="str">
        <f ca="1">IFERROR(__xludf.DUMMYFUNCTION("""COMPUTED_VALUE"""),"高二愛")</f>
        <v>高二愛</v>
      </c>
      <c r="D22" s="8" t="str">
        <f ca="1">IFERROR(__xludf.DUMMYFUNCTION("""COMPUTED_VALUE"""),"211232")</f>
        <v>211232</v>
      </c>
      <c r="E22" s="13" t="s">
        <v>307</v>
      </c>
      <c r="F22" s="8" t="str">
        <f ca="1">IFERROR(__xludf.DUMMYFUNCTION("""COMPUTED_VALUE"""),"34")</f>
        <v>34</v>
      </c>
      <c r="G22" s="13" t="s">
        <v>7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 t="s">
        <v>34</v>
      </c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IFERROR(__xludf.DUMMYFUNCTION("""COMPUTED_VALUE"""),"507")</f>
        <v>507</v>
      </c>
      <c r="C23" s="8" t="str">
        <f ca="1">IFERROR(__xludf.DUMMYFUNCTION("""COMPUTED_VALUE"""),"高二愛")</f>
        <v>高二愛</v>
      </c>
      <c r="D23" s="8" t="str">
        <f ca="1">IFERROR(__xludf.DUMMYFUNCTION("""COMPUTED_VALUE"""),"211237")</f>
        <v>211237</v>
      </c>
      <c r="E23" s="13" t="s">
        <v>342</v>
      </c>
      <c r="F23" s="8" t="str">
        <f ca="1">IFERROR(__xludf.DUMMYFUNCTION("""COMPUTED_VALUE"""),"39")</f>
        <v>39</v>
      </c>
      <c r="G23" s="13" t="s">
        <v>7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 t="s">
        <v>34</v>
      </c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IFERROR(__xludf.DUMMYFUNCTION("""COMPUTED_VALUE"""),"507")</f>
        <v>507</v>
      </c>
      <c r="C24" s="8" t="str">
        <f ca="1">IFERROR(__xludf.DUMMYFUNCTION("""COMPUTED_VALUE"""),"高二愛")</f>
        <v>高二愛</v>
      </c>
      <c r="D24" s="8" t="str">
        <f ca="1">IFERROR(__xludf.DUMMYFUNCTION("""COMPUTED_VALUE"""),"211239")</f>
        <v>211239</v>
      </c>
      <c r="E24" s="13" t="s">
        <v>366</v>
      </c>
      <c r="F24" s="8" t="str">
        <f ca="1">IFERROR(__xludf.DUMMYFUNCTION("""COMPUTED_VALUE"""),"40")</f>
        <v>40</v>
      </c>
      <c r="G24" s="13" t="s">
        <v>7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 t="s">
        <v>34</v>
      </c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IFERROR(__xludf.DUMMYFUNCTION("""COMPUTED_VALUE"""),"507")</f>
        <v>507</v>
      </c>
      <c r="C25" s="8" t="str">
        <f ca="1">IFERROR(__xludf.DUMMYFUNCTION("""COMPUTED_VALUE"""),"高二愛")</f>
        <v>高二愛</v>
      </c>
      <c r="D25" s="8" t="str">
        <f ca="1">IFERROR(__xludf.DUMMYFUNCTION("""COMPUTED_VALUE"""),"211243")</f>
        <v>211243</v>
      </c>
      <c r="E25" s="13" t="s">
        <v>343</v>
      </c>
      <c r="F25" s="8" t="str">
        <f ca="1">IFERROR(__xludf.DUMMYFUNCTION("""COMPUTED_VALUE"""),"42")</f>
        <v>42</v>
      </c>
      <c r="G25" s="13" t="s">
        <v>7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 t="s">
        <v>34</v>
      </c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IFERROR(__xludf.DUMMYFUNCTION("""COMPUTED_VALUE"""),"507")</f>
        <v>507</v>
      </c>
      <c r="C26" s="8" t="str">
        <f ca="1">IFERROR(__xludf.DUMMYFUNCTION("""COMPUTED_VALUE"""),"高二愛")</f>
        <v>高二愛</v>
      </c>
      <c r="D26" s="8" t="str">
        <f ca="1">IFERROR(__xludf.DUMMYFUNCTION("""COMPUTED_VALUE"""),"211246")</f>
        <v>211246</v>
      </c>
      <c r="E26" s="13" t="s">
        <v>367</v>
      </c>
      <c r="F26" s="8" t="str">
        <f ca="1">IFERROR(__xludf.DUMMYFUNCTION("""COMPUTED_VALUE"""),"01")</f>
        <v>01</v>
      </c>
      <c r="G26" s="13" t="s">
        <v>7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 t="s">
        <v>34</v>
      </c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IFERROR(__xludf.DUMMYFUNCTION("""COMPUTED_VALUE"""),"507")</f>
        <v>507</v>
      </c>
      <c r="C27" s="8" t="str">
        <f ca="1">IFERROR(__xludf.DUMMYFUNCTION("""COMPUTED_VALUE"""),"高二愛")</f>
        <v>高二愛</v>
      </c>
      <c r="D27" s="8" t="str">
        <f ca="1">IFERROR(__xludf.DUMMYFUNCTION("""COMPUTED_VALUE"""),"211248")</f>
        <v>211248</v>
      </c>
      <c r="E27" s="13" t="s">
        <v>344</v>
      </c>
      <c r="F27" s="8" t="str">
        <f ca="1">IFERROR(__xludf.DUMMYFUNCTION("""COMPUTED_VALUE"""),"04")</f>
        <v>04</v>
      </c>
      <c r="G27" s="13" t="s">
        <v>7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 t="s">
        <v>34</v>
      </c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8" t="str">
        <f ca="1">IFERROR(__xludf.DUMMYFUNCTION("""COMPUTED_VALUE"""),"507")</f>
        <v>507</v>
      </c>
      <c r="C28" s="8" t="str">
        <f ca="1">IFERROR(__xludf.DUMMYFUNCTION("""COMPUTED_VALUE"""),"高二愛")</f>
        <v>高二愛</v>
      </c>
      <c r="D28" s="8" t="str">
        <f ca="1">IFERROR(__xludf.DUMMYFUNCTION("""COMPUTED_VALUE"""),"211256")</f>
        <v>211256</v>
      </c>
      <c r="E28" s="13" t="s">
        <v>368</v>
      </c>
      <c r="F28" s="8" t="str">
        <f ca="1">IFERROR(__xludf.DUMMYFUNCTION("""COMPUTED_VALUE"""),"11")</f>
        <v>11</v>
      </c>
      <c r="G28" s="13" t="s">
        <v>7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 t="s">
        <v>34</v>
      </c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8" t="str">
        <f ca="1">IFERROR(__xludf.DUMMYFUNCTION("""COMPUTED_VALUE"""),"507")</f>
        <v>507</v>
      </c>
      <c r="C29" s="8" t="str">
        <f ca="1">IFERROR(__xludf.DUMMYFUNCTION("""COMPUTED_VALUE"""),"高二愛")</f>
        <v>高二愛</v>
      </c>
      <c r="D29" s="8" t="str">
        <f ca="1">IFERROR(__xludf.DUMMYFUNCTION("""COMPUTED_VALUE"""),"211262")</f>
        <v>211262</v>
      </c>
      <c r="E29" s="13" t="s">
        <v>369</v>
      </c>
      <c r="F29" s="8" t="str">
        <f ca="1">IFERROR(__xludf.DUMMYFUNCTION("""COMPUTED_VALUE"""),"14")</f>
        <v>14</v>
      </c>
      <c r="G29" s="13" t="s">
        <v>7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 t="s">
        <v>34</v>
      </c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8" t="str">
        <f ca="1">IFERROR(__xludf.DUMMYFUNCTION("""COMPUTED_VALUE"""),"507")</f>
        <v>507</v>
      </c>
      <c r="C30" s="8" t="str">
        <f ca="1">IFERROR(__xludf.DUMMYFUNCTION("""COMPUTED_VALUE"""),"高二愛")</f>
        <v>高二愛</v>
      </c>
      <c r="D30" s="8" t="str">
        <f ca="1">IFERROR(__xludf.DUMMYFUNCTION("""COMPUTED_VALUE"""),"211267")</f>
        <v>211267</v>
      </c>
      <c r="E30" s="13" t="s">
        <v>370</v>
      </c>
      <c r="F30" s="8" t="str">
        <f ca="1">IFERROR(__xludf.DUMMYFUNCTION("""COMPUTED_VALUE"""),"02")</f>
        <v>02</v>
      </c>
      <c r="G30" s="13" t="s">
        <v>7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 t="s">
        <v>34</v>
      </c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8" t="str">
        <f ca="1">IFERROR(__xludf.DUMMYFUNCTION("""COMPUTED_VALUE"""),"507")</f>
        <v>507</v>
      </c>
      <c r="C31" s="8" t="str">
        <f ca="1">IFERROR(__xludf.DUMMYFUNCTION("""COMPUTED_VALUE"""),"高二愛")</f>
        <v>高二愛</v>
      </c>
      <c r="D31" s="8" t="str">
        <f ca="1">IFERROR(__xludf.DUMMYFUNCTION("""COMPUTED_VALUE"""),"211269")</f>
        <v>211269</v>
      </c>
      <c r="E31" s="13" t="s">
        <v>139</v>
      </c>
      <c r="F31" s="8" t="str">
        <f ca="1">IFERROR(__xludf.DUMMYFUNCTION("""COMPUTED_VALUE"""),"21")</f>
        <v>21</v>
      </c>
      <c r="G31" s="13" t="s">
        <v>7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 t="s">
        <v>34</v>
      </c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8" t="str">
        <f ca="1">IFERROR(__xludf.DUMMYFUNCTION("""COMPUTED_VALUE"""),"507")</f>
        <v>507</v>
      </c>
      <c r="C32" s="8" t="str">
        <f ca="1">IFERROR(__xludf.DUMMYFUNCTION("""COMPUTED_VALUE"""),"高二愛")</f>
        <v>高二愛</v>
      </c>
      <c r="D32" s="8" t="str">
        <f ca="1">IFERROR(__xludf.DUMMYFUNCTION("""COMPUTED_VALUE"""),"211270")</f>
        <v>211270</v>
      </c>
      <c r="E32" s="13" t="s">
        <v>353</v>
      </c>
      <c r="F32" s="8" t="str">
        <f ca="1">IFERROR(__xludf.DUMMYFUNCTION("""COMPUTED_VALUE"""),"22")</f>
        <v>22</v>
      </c>
      <c r="G32" s="13" t="s">
        <v>7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 t="s">
        <v>34</v>
      </c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8" t="str">
        <f ca="1">IFERROR(__xludf.DUMMYFUNCTION("""COMPUTED_VALUE"""),"507")</f>
        <v>507</v>
      </c>
      <c r="C33" s="8" t="str">
        <f ca="1">IFERROR(__xludf.DUMMYFUNCTION("""COMPUTED_VALUE"""),"高二愛")</f>
        <v>高二愛</v>
      </c>
      <c r="D33" s="8" t="str">
        <f ca="1">IFERROR(__xludf.DUMMYFUNCTION("""COMPUTED_VALUE"""),"211293")</f>
        <v>211293</v>
      </c>
      <c r="E33" s="13" t="s">
        <v>346</v>
      </c>
      <c r="F33" s="8" t="str">
        <f ca="1">IFERROR(__xludf.DUMMYFUNCTION("""COMPUTED_VALUE"""),"43")</f>
        <v>43</v>
      </c>
      <c r="G33" s="13" t="s">
        <v>7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 t="s">
        <v>34</v>
      </c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8" t="str">
        <f ca="1">IFERROR(__xludf.DUMMYFUNCTION("""COMPUTED_VALUE"""),"507")</f>
        <v>507</v>
      </c>
      <c r="C34" s="8" t="str">
        <f ca="1">IFERROR(__xludf.DUMMYFUNCTION("""COMPUTED_VALUE"""),"高二愛")</f>
        <v>高二愛</v>
      </c>
      <c r="D34" s="8" t="str">
        <f ca="1">IFERROR(__xludf.DUMMYFUNCTION("""COMPUTED_VALUE"""),"211316")</f>
        <v>211316</v>
      </c>
      <c r="E34" s="13" t="s">
        <v>347</v>
      </c>
      <c r="F34" s="8" t="str">
        <f ca="1">IFERROR(__xludf.DUMMYFUNCTION("""COMPUTED_VALUE"""),"20")</f>
        <v>20</v>
      </c>
      <c r="G34" s="13" t="s">
        <v>7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 t="s">
        <v>34</v>
      </c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8" t="str">
        <f ca="1">IFERROR(__xludf.DUMMYFUNCTION("""COMPUTED_VALUE"""),"507")</f>
        <v>507</v>
      </c>
      <c r="C35" s="8" t="str">
        <f ca="1">IFERROR(__xludf.DUMMYFUNCTION("""COMPUTED_VALUE"""),"高二愛")</f>
        <v>高二愛</v>
      </c>
      <c r="D35" s="8" t="str">
        <f ca="1">IFERROR(__xludf.DUMMYFUNCTION("""COMPUTED_VALUE"""),"211318")</f>
        <v>211318</v>
      </c>
      <c r="E35" s="13" t="s">
        <v>371</v>
      </c>
      <c r="F35" s="8" t="str">
        <f ca="1">IFERROR(__xludf.DUMMYFUNCTION("""COMPUTED_VALUE"""),"24")</f>
        <v>24</v>
      </c>
      <c r="G35" s="13" t="s">
        <v>7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 t="s">
        <v>34</v>
      </c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8" t="str">
        <f ca="1">IFERROR(__xludf.DUMMYFUNCTION("""COMPUTED_VALUE"""),"507")</f>
        <v>507</v>
      </c>
      <c r="C36" s="8" t="str">
        <f ca="1">IFERROR(__xludf.DUMMYFUNCTION("""COMPUTED_VALUE"""),"高二愛")</f>
        <v>高二愛</v>
      </c>
      <c r="D36" s="8" t="str">
        <f ca="1">IFERROR(__xludf.DUMMYFUNCTION("""COMPUTED_VALUE"""),"211319")</f>
        <v>211319</v>
      </c>
      <c r="E36" s="13" t="s">
        <v>157</v>
      </c>
      <c r="F36" s="8" t="str">
        <f ca="1">IFERROR(__xludf.DUMMYFUNCTION("""COMPUTED_VALUE"""),"25")</f>
        <v>25</v>
      </c>
      <c r="G36" s="13" t="s">
        <v>7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 t="s">
        <v>34</v>
      </c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8" t="str">
        <f ca="1">IFERROR(__xludf.DUMMYFUNCTION("""COMPUTED_VALUE"""),"507")</f>
        <v>507</v>
      </c>
      <c r="C37" s="8" t="str">
        <f ca="1">IFERROR(__xludf.DUMMYFUNCTION("""COMPUTED_VALUE"""),"高二愛")</f>
        <v>高二愛</v>
      </c>
      <c r="D37" s="8" t="str">
        <f ca="1">IFERROR(__xludf.DUMMYFUNCTION("""COMPUTED_VALUE"""),"211321")</f>
        <v>211321</v>
      </c>
      <c r="E37" s="13" t="s">
        <v>372</v>
      </c>
      <c r="F37" s="8" t="str">
        <f ca="1">IFERROR(__xludf.DUMMYFUNCTION("""COMPUTED_VALUE"""),"26")</f>
        <v>26</v>
      </c>
      <c r="G37" s="13" t="s">
        <v>7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 t="s">
        <v>34</v>
      </c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8" t="str">
        <f ca="1">IFERROR(__xludf.DUMMYFUNCTION("""COMPUTED_VALUE"""),"507")</f>
        <v>507</v>
      </c>
      <c r="C38" s="8" t="str">
        <f ca="1">IFERROR(__xludf.DUMMYFUNCTION("""COMPUTED_VALUE"""),"高二愛")</f>
        <v>高二愛</v>
      </c>
      <c r="D38" s="8" t="str">
        <f ca="1">IFERROR(__xludf.DUMMYFUNCTION("""COMPUTED_VALUE"""),"211324")</f>
        <v>211324</v>
      </c>
      <c r="E38" s="13" t="s">
        <v>348</v>
      </c>
      <c r="F38" s="8" t="str">
        <f ca="1">IFERROR(__xludf.DUMMYFUNCTION("""COMPUTED_VALUE"""),"29")</f>
        <v>29</v>
      </c>
      <c r="G38" s="13" t="s">
        <v>7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 t="s">
        <v>34</v>
      </c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8" t="str">
        <f ca="1">IFERROR(__xludf.DUMMYFUNCTION("""COMPUTED_VALUE"""),"507")</f>
        <v>507</v>
      </c>
      <c r="C39" s="8" t="str">
        <f ca="1">IFERROR(__xludf.DUMMYFUNCTION("""COMPUTED_VALUE"""),"高二愛")</f>
        <v>高二愛</v>
      </c>
      <c r="D39" s="8" t="str">
        <f ca="1">IFERROR(__xludf.DUMMYFUNCTION("""COMPUTED_VALUE"""),"211327")</f>
        <v>211327</v>
      </c>
      <c r="E39" s="13" t="s">
        <v>354</v>
      </c>
      <c r="F39" s="8" t="str">
        <f ca="1">IFERROR(__xludf.DUMMYFUNCTION("""COMPUTED_VALUE"""),"32")</f>
        <v>32</v>
      </c>
      <c r="G39" s="13" t="s">
        <v>7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 t="s">
        <v>34</v>
      </c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8" t="str">
        <f ca="1">IFERROR(__xludf.DUMMYFUNCTION("""COMPUTED_VALUE"""),"507")</f>
        <v>507</v>
      </c>
      <c r="C40" s="8" t="str">
        <f ca="1">IFERROR(__xludf.DUMMYFUNCTION("""COMPUTED_VALUE"""),"高二愛")</f>
        <v>高二愛</v>
      </c>
      <c r="D40" s="8" t="str">
        <f ca="1">IFERROR(__xludf.DUMMYFUNCTION("""COMPUTED_VALUE"""),"211330")</f>
        <v>211330</v>
      </c>
      <c r="E40" s="13" t="s">
        <v>355</v>
      </c>
      <c r="F40" s="8" t="str">
        <f ca="1">IFERROR(__xludf.DUMMYFUNCTION("""COMPUTED_VALUE"""),"35")</f>
        <v>35</v>
      </c>
      <c r="G40" s="13" t="s">
        <v>7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 t="s">
        <v>34</v>
      </c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8" t="str">
        <f ca="1">IFERROR(__xludf.DUMMYFUNCTION("""COMPUTED_VALUE"""),"507")</f>
        <v>507</v>
      </c>
      <c r="C41" s="8" t="str">
        <f ca="1">IFERROR(__xludf.DUMMYFUNCTION("""COMPUTED_VALUE"""),"高二愛")</f>
        <v>高二愛</v>
      </c>
      <c r="D41" s="8" t="str">
        <f ca="1">IFERROR(__xludf.DUMMYFUNCTION("""COMPUTED_VALUE"""),"211334")</f>
        <v>211334</v>
      </c>
      <c r="E41" s="13" t="s">
        <v>373</v>
      </c>
      <c r="F41" s="8" t="str">
        <f ca="1">IFERROR(__xludf.DUMMYFUNCTION("""COMPUTED_VALUE"""),"38")</f>
        <v>38</v>
      </c>
      <c r="G41" s="13" t="s">
        <v>7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 t="s">
        <v>34</v>
      </c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8" t="str">
        <f ca="1">IFERROR(__xludf.DUMMYFUNCTION("""COMPUTED_VALUE"""),"507")</f>
        <v>507</v>
      </c>
      <c r="C42" s="8" t="str">
        <f ca="1">IFERROR(__xludf.DUMMYFUNCTION("""COMPUTED_VALUE"""),"高二愛")</f>
        <v>高二愛</v>
      </c>
      <c r="D42" s="8" t="str">
        <f ca="1">IFERROR(__xludf.DUMMYFUNCTION("""COMPUTED_VALUE"""),"211338")</f>
        <v>211338</v>
      </c>
      <c r="E42" s="13" t="s">
        <v>349</v>
      </c>
      <c r="F42" s="8" t="str">
        <f ca="1">IFERROR(__xludf.DUMMYFUNCTION("""COMPUTED_VALUE"""),"41")</f>
        <v>41</v>
      </c>
      <c r="G42" s="13" t="s">
        <v>7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 t="s">
        <v>34</v>
      </c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8" t="str">
        <f ca="1">IFERROR(__xludf.DUMMYFUNCTION("""COMPUTED_VALUE"""),"延修")</f>
        <v>延修</v>
      </c>
      <c r="C43" s="8"/>
      <c r="D43" s="8" t="str">
        <f ca="1">IFERROR(__xludf.DUMMYFUNCTION("""COMPUTED_VALUE"""),"011293")</f>
        <v>011293</v>
      </c>
      <c r="E43" s="13" t="s">
        <v>356</v>
      </c>
      <c r="F43" s="8"/>
      <c r="G43" s="13" t="s">
        <v>7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 t="s">
        <v>34</v>
      </c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8" t="str">
        <f ca="1">IFERROR(__xludf.DUMMYFUNCTION("""COMPUTED_VALUE"""),"延修")</f>
        <v>延修</v>
      </c>
      <c r="C44" s="8"/>
      <c r="D44" s="8" t="str">
        <f ca="1">IFERROR(__xludf.DUMMYFUNCTION("""COMPUTED_VALUE"""),"011297")</f>
        <v>011297</v>
      </c>
      <c r="E44" s="13" t="s">
        <v>374</v>
      </c>
      <c r="F44" s="8"/>
      <c r="G44" s="13" t="s">
        <v>7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 t="s">
        <v>34</v>
      </c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/>
      <c r="B45" s="13"/>
      <c r="C45" s="13"/>
      <c r="D45" s="13"/>
      <c r="E45" s="13"/>
      <c r="F45" s="13"/>
      <c r="G45" s="13"/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26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26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17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17" s="16" customFormat="1" ht="27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17" s="16" customFormat="1" ht="27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17" s="16" customFormat="1" ht="27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17" s="16" customFormat="1" ht="27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s="16" customFormat="1" ht="27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</row>
    <row r="55" spans="1:17" s="16" customFormat="1" ht="27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</row>
    <row r="56" spans="1:17" s="16" customFormat="1" ht="27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</row>
    <row r="57" spans="1:17" s="16" customFormat="1" ht="27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</row>
    <row r="58" spans="1:17" s="16" customFormat="1" ht="27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</row>
    <row r="59" spans="1:17" s="16" customFormat="1" ht="27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</row>
    <row r="60" spans="1:17" s="16" customFormat="1" ht="27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</row>
    <row r="61" spans="1:17" s="16" customFormat="1" ht="27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</row>
    <row r="62" spans="1:17" s="16" customFormat="1" ht="27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</row>
    <row r="63" spans="1:17" s="16" customFormat="1" ht="27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</row>
    <row r="64" spans="1:17" s="16" customFormat="1" ht="27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</row>
    <row r="65" spans="1:17" s="16" customFormat="1" ht="27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</row>
    <row r="66" spans="1:17" s="16" customFormat="1" ht="27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</row>
    <row r="67" spans="1:17" s="16" customFormat="1" ht="27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</row>
    <row r="68" spans="1:17" s="16" customFormat="1" ht="27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</row>
    <row r="69" spans="1:17" s="16" customFormat="1" ht="27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s="16" customFormat="1" ht="27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s="16" customFormat="1" ht="27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s="16" customFormat="1" ht="27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</row>
    <row r="73" spans="1:17" s="16" customFormat="1" ht="27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</row>
    <row r="74" spans="1:17" s="16" customFormat="1" ht="27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</row>
    <row r="75" spans="1:17" s="16" customFormat="1" ht="27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</row>
    <row r="76" spans="1:17" s="16" customFormat="1" ht="27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s="16" customFormat="1" ht="27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</row>
    <row r="78" spans="1:17" s="16" customFormat="1" ht="27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</row>
    <row r="79" spans="1:17" s="16" customFormat="1" ht="27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</row>
    <row r="80" spans="1:17" s="16" customFormat="1" ht="27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</row>
    <row r="81" spans="1:26" s="16" customFormat="1" ht="27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</row>
    <row r="82" spans="1:26" s="16" customFormat="1" ht="27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</row>
    <row r="83" spans="1:26" s="16" customFormat="1" ht="27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</row>
    <row r="84" spans="1:26" s="16" customFormat="1" ht="27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26" s="16" customFormat="1" ht="27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</row>
    <row r="86" spans="1:26" s="16" customFormat="1" ht="27" customHeight="1">
      <c r="A86" s="13" t="str">
        <f>IF(B86&lt;&gt;"",A44+1,"")</f>
        <v/>
      </c>
      <c r="B86" s="8"/>
      <c r="C86" s="8"/>
      <c r="D86" s="8"/>
      <c r="E86" s="8"/>
      <c r="F86" s="8"/>
      <c r="G86" s="13" t="str">
        <f t="shared" ref="G86:G126" si="1">IF(B86&lt;&gt;"",MID($B$1,4,20),"")</f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ref="A87:A127" si="2">IF(B87&lt;&gt;"",A86+1,"")</f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2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2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2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2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2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2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2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2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2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2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2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2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2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2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2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2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2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2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2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2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2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2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2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2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2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2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2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2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2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2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2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2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2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2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2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2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2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2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2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2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  <pageSetUpPr fitToPage="1"/>
  </sheetPr>
  <dimension ref="A1:Z999"/>
  <sheetViews>
    <sheetView view="pageBreakPreview" topLeftCell="E34" zoomScaleNormal="115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8.6328125" bestFit="1" customWidth="1"/>
    <col min="8" max="17" width="8.90625" style="3" customWidth="1"/>
  </cols>
  <sheetData>
    <row r="1" spans="1:26" ht="38" customHeight="1">
      <c r="A1" s="24" t="s">
        <v>104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5</v>
      </c>
      <c r="C2" s="19" t="s">
        <v>6</v>
      </c>
      <c r="D2" s="18" t="s">
        <v>25</v>
      </c>
      <c r="E2" s="20" t="s">
        <v>66</v>
      </c>
      <c r="F2" s="18" t="s">
        <v>1</v>
      </c>
      <c r="G2" s="21">
        <f ca="1">A46</f>
        <v>42</v>
      </c>
      <c r="H2" s="29" t="s">
        <v>2</v>
      </c>
      <c r="I2" s="30"/>
      <c r="J2" s="29" t="s">
        <v>39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77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B,M,Z"",0)"),"502")</f>
        <v>502</v>
      </c>
      <c r="C5" s="13" t="str">
        <f ca="1">IFERROR(__xludf.DUMMYFUNCTION("""COMPUTED_VALUE"""),"高二義")</f>
        <v>高二義</v>
      </c>
      <c r="D5" s="13" t="str">
        <f ca="1">IFERROR(__xludf.DUMMYFUNCTION("""COMPUTED_VALUE"""),"211060")</f>
        <v>211060</v>
      </c>
      <c r="E5" s="13" t="s">
        <v>419</v>
      </c>
      <c r="F5" s="13" t="str">
        <f ca="1">IFERROR(__xludf.DUMMYFUNCTION("""COMPUTED_VALUE"""),"09")</f>
        <v>09</v>
      </c>
      <c r="G5" s="13" t="s">
        <v>6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IFERROR(__xludf.DUMMYFUNCTION("""COMPUTED_VALUE"""),"502")</f>
        <v>502</v>
      </c>
      <c r="C6" s="13" t="str">
        <f ca="1">IFERROR(__xludf.DUMMYFUNCTION("""COMPUTED_VALUE"""),"高二義")</f>
        <v>高二義</v>
      </c>
      <c r="D6" s="13" t="str">
        <f ca="1">IFERROR(__xludf.DUMMYFUNCTION("""COMPUTED_VALUE"""),"211079")</f>
        <v>211079</v>
      </c>
      <c r="E6" s="13" t="s">
        <v>420</v>
      </c>
      <c r="F6" s="13" t="str">
        <f ca="1">IFERROR(__xludf.DUMMYFUNCTION("""COMPUTED_VALUE"""),"30")</f>
        <v>30</v>
      </c>
      <c r="G6" s="13" t="s">
        <v>6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IFERROR(__xludf.DUMMYFUNCTION("""COMPUTED_VALUE"""),"502")</f>
        <v>502</v>
      </c>
      <c r="C7" s="13" t="str">
        <f ca="1">IFERROR(__xludf.DUMMYFUNCTION("""COMPUTED_VALUE"""),"高二義")</f>
        <v>高二義</v>
      </c>
      <c r="D7" s="13" t="str">
        <f ca="1">IFERROR(__xludf.DUMMYFUNCTION("""COMPUTED_VALUE"""),"211082")</f>
        <v>211082</v>
      </c>
      <c r="E7" s="13" t="s">
        <v>376</v>
      </c>
      <c r="F7" s="13" t="str">
        <f ca="1">IFERROR(__xludf.DUMMYFUNCTION("""COMPUTED_VALUE"""),"33")</f>
        <v>33</v>
      </c>
      <c r="G7" s="13" t="s">
        <v>6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IFERROR(__xludf.DUMMYFUNCTION("""COMPUTED_VALUE"""),"503")</f>
        <v>503</v>
      </c>
      <c r="C8" s="13" t="str">
        <f ca="1">IFERROR(__xludf.DUMMYFUNCTION("""COMPUTED_VALUE"""),"高二勇")</f>
        <v>高二勇</v>
      </c>
      <c r="D8" s="13" t="str">
        <f ca="1">IFERROR(__xludf.DUMMYFUNCTION("""COMPUTED_VALUE"""),"211104")</f>
        <v>211104</v>
      </c>
      <c r="E8" s="13" t="s">
        <v>379</v>
      </c>
      <c r="F8" s="13" t="str">
        <f ca="1">IFERROR(__xludf.DUMMYFUNCTION("""COMPUTED_VALUE"""),"06")</f>
        <v>06</v>
      </c>
      <c r="G8" s="13" t="s">
        <v>6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IFERROR(__xludf.DUMMYFUNCTION("""COMPUTED_VALUE"""),"503")</f>
        <v>503</v>
      </c>
      <c r="C9" s="13" t="str">
        <f ca="1">IFERROR(__xludf.DUMMYFUNCTION("""COMPUTED_VALUE"""),"高二勇")</f>
        <v>高二勇</v>
      </c>
      <c r="D9" s="13" t="str">
        <f ca="1">IFERROR(__xludf.DUMMYFUNCTION("""COMPUTED_VALUE"""),"211116")</f>
        <v>211116</v>
      </c>
      <c r="E9" s="13" t="s">
        <v>421</v>
      </c>
      <c r="F9" s="13" t="str">
        <f ca="1">IFERROR(__xludf.DUMMYFUNCTION("""COMPUTED_VALUE"""),"18")</f>
        <v>18</v>
      </c>
      <c r="G9" s="13" t="s">
        <v>6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IFERROR(__xludf.DUMMYFUNCTION("""COMPUTED_VALUE"""),"503")</f>
        <v>503</v>
      </c>
      <c r="C10" s="13" t="str">
        <f ca="1">IFERROR(__xludf.DUMMYFUNCTION("""COMPUTED_VALUE"""),"高二勇")</f>
        <v>高二勇</v>
      </c>
      <c r="D10" s="13" t="str">
        <f ca="1">IFERROR(__xludf.DUMMYFUNCTION("""COMPUTED_VALUE"""),"211132")</f>
        <v>211132</v>
      </c>
      <c r="E10" s="13" t="s">
        <v>409</v>
      </c>
      <c r="F10" s="13" t="str">
        <f ca="1">IFERROR(__xludf.DUMMYFUNCTION("""COMPUTED_VALUE"""),"34")</f>
        <v>34</v>
      </c>
      <c r="G10" s="13" t="s">
        <v>6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IFERROR(__xludf.DUMMYFUNCTION("""COMPUTED_VALUE"""),"503")</f>
        <v>503</v>
      </c>
      <c r="C11" s="13" t="str">
        <f ca="1">IFERROR(__xludf.DUMMYFUNCTION("""COMPUTED_VALUE"""),"高二勇")</f>
        <v>高二勇</v>
      </c>
      <c r="D11" s="13" t="str">
        <f ca="1">IFERROR(__xludf.DUMMYFUNCTION("""COMPUTED_VALUE"""),"211142")</f>
        <v>211142</v>
      </c>
      <c r="E11" s="13" t="s">
        <v>384</v>
      </c>
      <c r="F11" s="13" t="str">
        <f ca="1">IFERROR(__xludf.DUMMYFUNCTION("""COMPUTED_VALUE"""),"44")</f>
        <v>44</v>
      </c>
      <c r="G11" s="13" t="s">
        <v>6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IFERROR(__xludf.DUMMYFUNCTION("""COMPUTED_VALUE"""),"504")</f>
        <v>504</v>
      </c>
      <c r="C12" s="13" t="str">
        <f ca="1">IFERROR(__xludf.DUMMYFUNCTION("""COMPUTED_VALUE"""),"高二節")</f>
        <v>高二節</v>
      </c>
      <c r="D12" s="13" t="str">
        <f ca="1">IFERROR(__xludf.DUMMYFUNCTION("""COMPUTED_VALUE"""),"211315")</f>
        <v>211315</v>
      </c>
      <c r="E12" s="13" t="s">
        <v>422</v>
      </c>
      <c r="F12" s="13" t="str">
        <f ca="1">IFERROR(__xludf.DUMMYFUNCTION("""COMPUTED_VALUE"""),"25")</f>
        <v>25</v>
      </c>
      <c r="G12" s="13" t="s">
        <v>6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IFERROR(__xludf.DUMMYFUNCTION("""COMPUTED_VALUE"""),"505")</f>
        <v>505</v>
      </c>
      <c r="C13" s="13" t="str">
        <f ca="1">IFERROR(__xludf.DUMMYFUNCTION("""COMPUTED_VALUE"""),"高二信")</f>
        <v>高二信</v>
      </c>
      <c r="D13" s="13" t="str">
        <f ca="1">IFERROR(__xludf.DUMMYFUNCTION("""COMPUTED_VALUE"""),"211161")</f>
        <v>211161</v>
      </c>
      <c r="E13" s="13" t="s">
        <v>317</v>
      </c>
      <c r="F13" s="13" t="str">
        <f ca="1">IFERROR(__xludf.DUMMYFUNCTION("""COMPUTED_VALUE"""),"06")</f>
        <v>06</v>
      </c>
      <c r="G13" s="13" t="s">
        <v>6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IFERROR(__xludf.DUMMYFUNCTION("""COMPUTED_VALUE"""),"505")</f>
        <v>505</v>
      </c>
      <c r="C14" s="13" t="str">
        <f ca="1">IFERROR(__xludf.DUMMYFUNCTION("""COMPUTED_VALUE"""),"高二信")</f>
        <v>高二信</v>
      </c>
      <c r="D14" s="13" t="str">
        <f ca="1">IFERROR(__xludf.DUMMYFUNCTION("""COMPUTED_VALUE"""),"211177")</f>
        <v>211177</v>
      </c>
      <c r="E14" s="13" t="s">
        <v>410</v>
      </c>
      <c r="F14" s="13" t="str">
        <f ca="1">IFERROR(__xludf.DUMMYFUNCTION("""COMPUTED_VALUE"""),"25")</f>
        <v>25</v>
      </c>
      <c r="G14" s="13" t="s">
        <v>6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IFERROR(__xludf.DUMMYFUNCTION("""COMPUTED_VALUE"""),"505")</f>
        <v>505</v>
      </c>
      <c r="C15" s="13" t="str">
        <f ca="1">IFERROR(__xludf.DUMMYFUNCTION("""COMPUTED_VALUE"""),"高二信")</f>
        <v>高二信</v>
      </c>
      <c r="D15" s="13" t="str">
        <f ca="1">IFERROR(__xludf.DUMMYFUNCTION("""COMPUTED_VALUE"""),"211188")</f>
        <v>211188</v>
      </c>
      <c r="E15" s="13" t="s">
        <v>386</v>
      </c>
      <c r="F15" s="13" t="str">
        <f ca="1">IFERROR(__xludf.DUMMYFUNCTION("""COMPUTED_VALUE"""),"36")</f>
        <v>36</v>
      </c>
      <c r="G15" s="13" t="s">
        <v>6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IFERROR(__xludf.DUMMYFUNCTION("""COMPUTED_VALUE"""),"505")</f>
        <v>505</v>
      </c>
      <c r="C16" s="13" t="str">
        <f ca="1">IFERROR(__xludf.DUMMYFUNCTION("""COMPUTED_VALUE"""),"高二信")</f>
        <v>高二信</v>
      </c>
      <c r="D16" s="13" t="str">
        <f ca="1">IFERROR(__xludf.DUMMYFUNCTION("""COMPUTED_VALUE"""),"211189")</f>
        <v>211189</v>
      </c>
      <c r="E16" s="13" t="s">
        <v>195</v>
      </c>
      <c r="F16" s="13" t="str">
        <f ca="1">IFERROR(__xludf.DUMMYFUNCTION("""COMPUTED_VALUE"""),"37")</f>
        <v>37</v>
      </c>
      <c r="G16" s="13" t="s">
        <v>6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IFERROR(__xludf.DUMMYFUNCTION("""COMPUTED_VALUE"""),"505")</f>
        <v>505</v>
      </c>
      <c r="C17" s="13" t="str">
        <f ca="1">IFERROR(__xludf.DUMMYFUNCTION("""COMPUTED_VALUE"""),"高二信")</f>
        <v>高二信</v>
      </c>
      <c r="D17" s="13" t="str">
        <f ca="1">IFERROR(__xludf.DUMMYFUNCTION("""COMPUTED_VALUE"""),"211215")</f>
        <v>211215</v>
      </c>
      <c r="E17" s="13" t="s">
        <v>320</v>
      </c>
      <c r="F17" s="13" t="str">
        <f ca="1">IFERROR(__xludf.DUMMYFUNCTION("""COMPUTED_VALUE"""),"13")</f>
        <v>13</v>
      </c>
      <c r="G17" s="13" t="s">
        <v>6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IFERROR(__xludf.DUMMYFUNCTION("""COMPUTED_VALUE"""),"505")</f>
        <v>505</v>
      </c>
      <c r="C18" s="13" t="str">
        <f ca="1">IFERROR(__xludf.DUMMYFUNCTION("""COMPUTED_VALUE"""),"高二信")</f>
        <v>高二信</v>
      </c>
      <c r="D18" s="13" t="str">
        <f ca="1">IFERROR(__xludf.DUMMYFUNCTION("""COMPUTED_VALUE"""),"211228")</f>
        <v>211228</v>
      </c>
      <c r="E18" s="13" t="s">
        <v>322</v>
      </c>
      <c r="F18" s="13" t="str">
        <f ca="1">IFERROR(__xludf.DUMMYFUNCTION("""COMPUTED_VALUE"""),"24")</f>
        <v>24</v>
      </c>
      <c r="G18" s="13" t="s">
        <v>6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IFERROR(__xludf.DUMMYFUNCTION("""COMPUTED_VALUE"""),"505")</f>
        <v>505</v>
      </c>
      <c r="C19" s="13" t="str">
        <f ca="1">IFERROR(__xludf.DUMMYFUNCTION("""COMPUTED_VALUE"""),"高二信")</f>
        <v>高二信</v>
      </c>
      <c r="D19" s="13" t="str">
        <f ca="1">IFERROR(__xludf.DUMMYFUNCTION("""COMPUTED_VALUE"""),"211238")</f>
        <v>211238</v>
      </c>
      <c r="E19" s="13" t="s">
        <v>388</v>
      </c>
      <c r="F19" s="13" t="str">
        <f ca="1">IFERROR(__xludf.DUMMYFUNCTION("""COMPUTED_VALUE"""),"33")</f>
        <v>33</v>
      </c>
      <c r="G19" s="13" t="s">
        <v>6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IFERROR(__xludf.DUMMYFUNCTION("""COMPUTED_VALUE"""),"505")</f>
        <v>505</v>
      </c>
      <c r="C20" s="13" t="str">
        <f ca="1">IFERROR(__xludf.DUMMYFUNCTION("""COMPUTED_VALUE"""),"高二信")</f>
        <v>高二信</v>
      </c>
      <c r="D20" s="13" t="str">
        <f ca="1">IFERROR(__xludf.DUMMYFUNCTION("""COMPUTED_VALUE"""),"211242")</f>
        <v>211242</v>
      </c>
      <c r="E20" s="13" t="s">
        <v>323</v>
      </c>
      <c r="F20" s="13" t="str">
        <f ca="1">IFERROR(__xludf.DUMMYFUNCTION("""COMPUTED_VALUE"""),"38")</f>
        <v>38</v>
      </c>
      <c r="G20" s="13" t="s">
        <v>6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IFERROR(__xludf.DUMMYFUNCTION("""COMPUTED_VALUE"""),"505")</f>
        <v>505</v>
      </c>
      <c r="C21" s="13" t="str">
        <f ca="1">IFERROR(__xludf.DUMMYFUNCTION("""COMPUTED_VALUE"""),"高二信")</f>
        <v>高二信</v>
      </c>
      <c r="D21" s="13" t="str">
        <f ca="1">IFERROR(__xludf.DUMMYFUNCTION("""COMPUTED_VALUE"""),"211245")</f>
        <v>211245</v>
      </c>
      <c r="E21" s="13" t="s">
        <v>390</v>
      </c>
      <c r="F21" s="13" t="str">
        <f ca="1">IFERROR(__xludf.DUMMYFUNCTION("""COMPUTED_VALUE"""),"01")</f>
        <v>01</v>
      </c>
      <c r="G21" s="13" t="s">
        <v>6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IFERROR(__xludf.DUMMYFUNCTION("""COMPUTED_VALUE"""),"505")</f>
        <v>505</v>
      </c>
      <c r="C22" s="13" t="str">
        <f ca="1">IFERROR(__xludf.DUMMYFUNCTION("""COMPUTED_VALUE"""),"高二信")</f>
        <v>高二信</v>
      </c>
      <c r="D22" s="13" t="str">
        <f ca="1">IFERROR(__xludf.DUMMYFUNCTION("""COMPUTED_VALUE"""),"211259")</f>
        <v>211259</v>
      </c>
      <c r="E22" s="13" t="s">
        <v>135</v>
      </c>
      <c r="F22" s="13" t="str">
        <f ca="1">IFERROR(__xludf.DUMMYFUNCTION("""COMPUTED_VALUE"""),"08")</f>
        <v>08</v>
      </c>
      <c r="G22" s="13" t="s">
        <v>6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IFERROR(__xludf.DUMMYFUNCTION("""COMPUTED_VALUE"""),"505")</f>
        <v>505</v>
      </c>
      <c r="C23" s="13" t="str">
        <f ca="1">IFERROR(__xludf.DUMMYFUNCTION("""COMPUTED_VALUE"""),"高二信")</f>
        <v>高二信</v>
      </c>
      <c r="D23" s="13" t="str">
        <f ca="1">IFERROR(__xludf.DUMMYFUNCTION("""COMPUTED_VALUE"""),"211273")</f>
        <v>211273</v>
      </c>
      <c r="E23" s="13" t="s">
        <v>324</v>
      </c>
      <c r="F23" s="13" t="str">
        <f ca="1">IFERROR(__xludf.DUMMYFUNCTION("""COMPUTED_VALUE"""),"16")</f>
        <v>16</v>
      </c>
      <c r="G23" s="13" t="s">
        <v>6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IFERROR(__xludf.DUMMYFUNCTION("""COMPUTED_VALUE"""),"505")</f>
        <v>505</v>
      </c>
      <c r="C24" s="13" t="str">
        <f ca="1">IFERROR(__xludf.DUMMYFUNCTION("""COMPUTED_VALUE"""),"高二信")</f>
        <v>高二信</v>
      </c>
      <c r="D24" s="13" t="str">
        <f ca="1">IFERROR(__xludf.DUMMYFUNCTION("""COMPUTED_VALUE"""),"211274")</f>
        <v>211274</v>
      </c>
      <c r="E24" s="13" t="s">
        <v>391</v>
      </c>
      <c r="F24" s="13" t="str">
        <f ca="1">IFERROR(__xludf.DUMMYFUNCTION("""COMPUTED_VALUE"""),"17")</f>
        <v>17</v>
      </c>
      <c r="G24" s="13" t="s">
        <v>6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IFERROR(__xludf.DUMMYFUNCTION("""COMPUTED_VALUE"""),"505")</f>
        <v>505</v>
      </c>
      <c r="C25" s="13" t="str">
        <f ca="1">IFERROR(__xludf.DUMMYFUNCTION("""COMPUTED_VALUE"""),"高二信")</f>
        <v>高二信</v>
      </c>
      <c r="D25" s="13" t="str">
        <f ca="1">IFERROR(__xludf.DUMMYFUNCTION("""COMPUTED_VALUE"""),"211275")</f>
        <v>211275</v>
      </c>
      <c r="E25" s="13" t="s">
        <v>325</v>
      </c>
      <c r="F25" s="13" t="str">
        <f ca="1">IFERROR(__xludf.DUMMYFUNCTION("""COMPUTED_VALUE"""),"19")</f>
        <v>19</v>
      </c>
      <c r="G25" s="13" t="s">
        <v>6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IFERROR(__xludf.DUMMYFUNCTION("""COMPUTED_VALUE"""),"505")</f>
        <v>505</v>
      </c>
      <c r="C26" s="13" t="str">
        <f ca="1">IFERROR(__xludf.DUMMYFUNCTION("""COMPUTED_VALUE"""),"高二信")</f>
        <v>高二信</v>
      </c>
      <c r="D26" s="13" t="str">
        <f ca="1">IFERROR(__xludf.DUMMYFUNCTION("""COMPUTED_VALUE"""),"211276")</f>
        <v>211276</v>
      </c>
      <c r="E26" s="13" t="s">
        <v>326</v>
      </c>
      <c r="F26" s="13" t="str">
        <f ca="1">IFERROR(__xludf.DUMMYFUNCTION("""COMPUTED_VALUE"""),"20")</f>
        <v>20</v>
      </c>
      <c r="G26" s="13" t="s">
        <v>6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IFERROR(__xludf.DUMMYFUNCTION("""COMPUTED_VALUE"""),"505")</f>
        <v>505</v>
      </c>
      <c r="C27" s="13" t="str">
        <f ca="1">IFERROR(__xludf.DUMMYFUNCTION("""COMPUTED_VALUE"""),"高二信")</f>
        <v>高二信</v>
      </c>
      <c r="D27" s="13" t="str">
        <f ca="1">IFERROR(__xludf.DUMMYFUNCTION("""COMPUTED_VALUE"""),"211279")</f>
        <v>211279</v>
      </c>
      <c r="E27" s="13" t="s">
        <v>327</v>
      </c>
      <c r="F27" s="13" t="str">
        <f ca="1">IFERROR(__xludf.DUMMYFUNCTION("""COMPUTED_VALUE"""),"26")</f>
        <v>26</v>
      </c>
      <c r="G27" s="13" t="s">
        <v>6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IFERROR(__xludf.DUMMYFUNCTION("""COMPUTED_VALUE"""),"505")</f>
        <v>505</v>
      </c>
      <c r="C28" s="13" t="str">
        <f ca="1">IFERROR(__xludf.DUMMYFUNCTION("""COMPUTED_VALUE"""),"高二信")</f>
        <v>高二信</v>
      </c>
      <c r="D28" s="13" t="str">
        <f ca="1">IFERROR(__xludf.DUMMYFUNCTION("""COMPUTED_VALUE"""),"211281")</f>
        <v>211281</v>
      </c>
      <c r="E28" s="13" t="s">
        <v>392</v>
      </c>
      <c r="F28" s="13" t="str">
        <f ca="1">IFERROR(__xludf.DUMMYFUNCTION("""COMPUTED_VALUE"""),"27")</f>
        <v>27</v>
      </c>
      <c r="G28" s="13" t="s">
        <v>6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IFERROR(__xludf.DUMMYFUNCTION("""COMPUTED_VALUE"""),"505")</f>
        <v>505</v>
      </c>
      <c r="C29" s="13" t="str">
        <f ca="1">IFERROR(__xludf.DUMMYFUNCTION("""COMPUTED_VALUE"""),"高二信")</f>
        <v>高二信</v>
      </c>
      <c r="D29" s="13" t="str">
        <f ca="1">IFERROR(__xludf.DUMMYFUNCTION("""COMPUTED_VALUE"""),"211286")</f>
        <v>211286</v>
      </c>
      <c r="E29" s="13" t="s">
        <v>328</v>
      </c>
      <c r="F29" s="13" t="str">
        <f ca="1">IFERROR(__xludf.DUMMYFUNCTION("""COMPUTED_VALUE"""),"32")</f>
        <v>32</v>
      </c>
      <c r="G29" s="13" t="s">
        <v>6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13" t="str">
        <f ca="1">IFERROR(__xludf.DUMMYFUNCTION("""COMPUTED_VALUE"""),"505")</f>
        <v>505</v>
      </c>
      <c r="C30" s="13" t="str">
        <f ca="1">IFERROR(__xludf.DUMMYFUNCTION("""COMPUTED_VALUE"""),"高二信")</f>
        <v>高二信</v>
      </c>
      <c r="D30" s="13" t="str">
        <f ca="1">IFERROR(__xludf.DUMMYFUNCTION("""COMPUTED_VALUE"""),"211291")</f>
        <v>211291</v>
      </c>
      <c r="E30" s="13" t="s">
        <v>423</v>
      </c>
      <c r="F30" s="13" t="str">
        <f ca="1">IFERROR(__xludf.DUMMYFUNCTION("""COMPUTED_VALUE"""),"39")</f>
        <v>39</v>
      </c>
      <c r="G30" s="13" t="s">
        <v>6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13" t="str">
        <f ca="1">IFERROR(__xludf.DUMMYFUNCTION("""COMPUTED_VALUE"""),"505")</f>
        <v>505</v>
      </c>
      <c r="C31" s="13" t="str">
        <f ca="1">IFERROR(__xludf.DUMMYFUNCTION("""COMPUTED_VALUE"""),"高二信")</f>
        <v>高二信</v>
      </c>
      <c r="D31" s="13" t="str">
        <f ca="1">IFERROR(__xludf.DUMMYFUNCTION("""COMPUTED_VALUE"""),"211303")</f>
        <v>211303</v>
      </c>
      <c r="E31" s="13" t="s">
        <v>331</v>
      </c>
      <c r="F31" s="13" t="str">
        <f ca="1">IFERROR(__xludf.DUMMYFUNCTION("""COMPUTED_VALUE"""),"15")</f>
        <v>15</v>
      </c>
      <c r="G31" s="13" t="s">
        <v>6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13" t="str">
        <f ca="1">IFERROR(__xludf.DUMMYFUNCTION("""COMPUTED_VALUE"""),"505")</f>
        <v>505</v>
      </c>
      <c r="C32" s="13" t="str">
        <f ca="1">IFERROR(__xludf.DUMMYFUNCTION("""COMPUTED_VALUE"""),"高二信")</f>
        <v>高二信</v>
      </c>
      <c r="D32" s="13" t="str">
        <f ca="1">IFERROR(__xludf.DUMMYFUNCTION("""COMPUTED_VALUE"""),"211320")</f>
        <v>211320</v>
      </c>
      <c r="E32" s="13" t="s">
        <v>333</v>
      </c>
      <c r="F32" s="13" t="str">
        <f ca="1">IFERROR(__xludf.DUMMYFUNCTION("""COMPUTED_VALUE"""),"29")</f>
        <v>29</v>
      </c>
      <c r="G32" s="13" t="s">
        <v>6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13" t="str">
        <f ca="1">IFERROR(__xludf.DUMMYFUNCTION("""COMPUTED_VALUE"""),"505")</f>
        <v>505</v>
      </c>
      <c r="C33" s="13" t="str">
        <f ca="1">IFERROR(__xludf.DUMMYFUNCTION("""COMPUTED_VALUE"""),"高二信")</f>
        <v>高二信</v>
      </c>
      <c r="D33" s="13" t="str">
        <f ca="1">IFERROR(__xludf.DUMMYFUNCTION("""COMPUTED_VALUE"""),"211332")</f>
        <v>211332</v>
      </c>
      <c r="E33" s="13" t="s">
        <v>334</v>
      </c>
      <c r="F33" s="13" t="str">
        <f ca="1">IFERROR(__xludf.DUMMYFUNCTION("""COMPUTED_VALUE"""),"30")</f>
        <v>30</v>
      </c>
      <c r="G33" s="13" t="s">
        <v>6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13" t="str">
        <f ca="1">IFERROR(__xludf.DUMMYFUNCTION("""COMPUTED_VALUE"""),"506")</f>
        <v>506</v>
      </c>
      <c r="C34" s="13" t="str">
        <f ca="1">IFERROR(__xludf.DUMMYFUNCTION("""COMPUTED_VALUE"""),"高二望")</f>
        <v>高二望</v>
      </c>
      <c r="D34" s="13" t="str">
        <f ca="1">IFERROR(__xludf.DUMMYFUNCTION("""COMPUTED_VALUE"""),"211155")</f>
        <v>211155</v>
      </c>
      <c r="E34" s="13" t="s">
        <v>424</v>
      </c>
      <c r="F34" s="13" t="str">
        <f ca="1">IFERROR(__xludf.DUMMYFUNCTION("""COMPUTED_VALUE"""),"10")</f>
        <v>10</v>
      </c>
      <c r="G34" s="13" t="s">
        <v>6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13" t="str">
        <f ca="1">IFERROR(__xludf.DUMMYFUNCTION("""COMPUTED_VALUE"""),"506")</f>
        <v>506</v>
      </c>
      <c r="C35" s="13" t="str">
        <f ca="1">IFERROR(__xludf.DUMMYFUNCTION("""COMPUTED_VALUE"""),"高二望")</f>
        <v>高二望</v>
      </c>
      <c r="D35" s="13" t="str">
        <f ca="1">IFERROR(__xludf.DUMMYFUNCTION("""COMPUTED_VALUE"""),"211157")</f>
        <v>211157</v>
      </c>
      <c r="E35" s="13" t="s">
        <v>350</v>
      </c>
      <c r="F35" s="13" t="str">
        <f ca="1">IFERROR(__xludf.DUMMYFUNCTION("""COMPUTED_VALUE"""),"13")</f>
        <v>13</v>
      </c>
      <c r="G35" s="13" t="s">
        <v>6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13" t="str">
        <f ca="1">IFERROR(__xludf.DUMMYFUNCTION("""COMPUTED_VALUE"""),"506")</f>
        <v>506</v>
      </c>
      <c r="C36" s="13" t="str">
        <f ca="1">IFERROR(__xludf.DUMMYFUNCTION("""COMPUTED_VALUE"""),"高二望")</f>
        <v>高二望</v>
      </c>
      <c r="D36" s="13" t="str">
        <f ca="1">IFERROR(__xludf.DUMMYFUNCTION("""COMPUTED_VALUE"""),"211175")</f>
        <v>211175</v>
      </c>
      <c r="E36" s="13" t="s">
        <v>394</v>
      </c>
      <c r="F36" s="13" t="str">
        <f ca="1">IFERROR(__xludf.DUMMYFUNCTION("""COMPUTED_VALUE"""),"27")</f>
        <v>27</v>
      </c>
      <c r="G36" s="13" t="s">
        <v>6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13" t="str">
        <f ca="1">IFERROR(__xludf.DUMMYFUNCTION("""COMPUTED_VALUE"""),"506")</f>
        <v>506</v>
      </c>
      <c r="C37" s="13" t="str">
        <f ca="1">IFERROR(__xludf.DUMMYFUNCTION("""COMPUTED_VALUE"""),"高二望")</f>
        <v>高二望</v>
      </c>
      <c r="D37" s="13" t="str">
        <f ca="1">IFERROR(__xludf.DUMMYFUNCTION("""COMPUTED_VALUE"""),"211193")</f>
        <v>211193</v>
      </c>
      <c r="E37" s="13" t="s">
        <v>396</v>
      </c>
      <c r="F37" s="13" t="str">
        <f ca="1">IFERROR(__xludf.DUMMYFUNCTION("""COMPUTED_VALUE"""),"20")</f>
        <v>20</v>
      </c>
      <c r="G37" s="13" t="s">
        <v>6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13" t="str">
        <f ca="1">IFERROR(__xludf.DUMMYFUNCTION("""COMPUTED_VALUE"""),"506")</f>
        <v>506</v>
      </c>
      <c r="C38" s="13" t="str">
        <f ca="1">IFERROR(__xludf.DUMMYFUNCTION("""COMPUTED_VALUE"""),"高二望")</f>
        <v>高二望</v>
      </c>
      <c r="D38" s="13" t="str">
        <f ca="1">IFERROR(__xludf.DUMMYFUNCTION("""COMPUTED_VALUE"""),"211196")</f>
        <v>211196</v>
      </c>
      <c r="E38" s="13" t="s">
        <v>412</v>
      </c>
      <c r="F38" s="13" t="str">
        <f ca="1">IFERROR(__xludf.DUMMYFUNCTION("""COMPUTED_VALUE"""),"01")</f>
        <v>01</v>
      </c>
      <c r="G38" s="13" t="s">
        <v>6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13" t="str">
        <f ca="1">IFERROR(__xludf.DUMMYFUNCTION("""COMPUTED_VALUE"""),"506")</f>
        <v>506</v>
      </c>
      <c r="C39" s="13" t="str">
        <f ca="1">IFERROR(__xludf.DUMMYFUNCTION("""COMPUTED_VALUE"""),"高二望")</f>
        <v>高二望</v>
      </c>
      <c r="D39" s="13" t="str">
        <f ca="1">IFERROR(__xludf.DUMMYFUNCTION("""COMPUTED_VALUE"""),"211197")</f>
        <v>211197</v>
      </c>
      <c r="E39" s="13" t="s">
        <v>351</v>
      </c>
      <c r="F39" s="13" t="str">
        <f ca="1">IFERROR(__xludf.DUMMYFUNCTION("""COMPUTED_VALUE"""),"02")</f>
        <v>02</v>
      </c>
      <c r="G39" s="13" t="s">
        <v>6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13" t="str">
        <f ca="1">IFERROR(__xludf.DUMMYFUNCTION("""COMPUTED_VALUE"""),"506")</f>
        <v>506</v>
      </c>
      <c r="C40" s="13" t="str">
        <f ca="1">IFERROR(__xludf.DUMMYFUNCTION("""COMPUTED_VALUE"""),"高二望")</f>
        <v>高二望</v>
      </c>
      <c r="D40" s="13" t="str">
        <f ca="1">IFERROR(__xludf.DUMMYFUNCTION("""COMPUTED_VALUE"""),"211198")</f>
        <v>211198</v>
      </c>
      <c r="E40" s="13" t="s">
        <v>397</v>
      </c>
      <c r="F40" s="13" t="str">
        <f ca="1">IFERROR(__xludf.DUMMYFUNCTION("""COMPUTED_VALUE"""),"03")</f>
        <v>03</v>
      </c>
      <c r="G40" s="13" t="s">
        <v>6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13" t="str">
        <f ca="1">IFERROR(__xludf.DUMMYFUNCTION("""COMPUTED_VALUE"""),"506")</f>
        <v>506</v>
      </c>
      <c r="C41" s="13" t="str">
        <f ca="1">IFERROR(__xludf.DUMMYFUNCTION("""COMPUTED_VALUE"""),"高二望")</f>
        <v>高二望</v>
      </c>
      <c r="D41" s="13" t="str">
        <f ca="1">IFERROR(__xludf.DUMMYFUNCTION("""COMPUTED_VALUE"""),"211200")</f>
        <v>211200</v>
      </c>
      <c r="E41" s="13" t="s">
        <v>398</v>
      </c>
      <c r="F41" s="13" t="str">
        <f ca="1">IFERROR(__xludf.DUMMYFUNCTION("""COMPUTED_VALUE"""),"08")</f>
        <v>08</v>
      </c>
      <c r="G41" s="13" t="s">
        <v>6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13" t="str">
        <f ca="1">IFERROR(__xludf.DUMMYFUNCTION("""COMPUTED_VALUE"""),"506")</f>
        <v>506</v>
      </c>
      <c r="C42" s="13" t="str">
        <f ca="1">IFERROR(__xludf.DUMMYFUNCTION("""COMPUTED_VALUE"""),"高二望")</f>
        <v>高二望</v>
      </c>
      <c r="D42" s="13" t="str">
        <f ca="1">IFERROR(__xludf.DUMMYFUNCTION("""COMPUTED_VALUE"""),"211202")</f>
        <v>211202</v>
      </c>
      <c r="E42" s="13" t="s">
        <v>425</v>
      </c>
      <c r="F42" s="13" t="str">
        <f ca="1">IFERROR(__xludf.DUMMYFUNCTION("""COMPUTED_VALUE"""),"09")</f>
        <v>09</v>
      </c>
      <c r="G42" s="13" t="s">
        <v>6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13" t="str">
        <f ca="1">IFERROR(__xludf.DUMMYFUNCTION("""COMPUTED_VALUE"""),"506")</f>
        <v>506</v>
      </c>
      <c r="C43" s="13" t="str">
        <f ca="1">IFERROR(__xludf.DUMMYFUNCTION("""COMPUTED_VALUE"""),"高二望")</f>
        <v>高二望</v>
      </c>
      <c r="D43" s="13" t="str">
        <f ca="1">IFERROR(__xludf.DUMMYFUNCTION("""COMPUTED_VALUE"""),"211208")</f>
        <v>211208</v>
      </c>
      <c r="E43" s="13" t="s">
        <v>413</v>
      </c>
      <c r="F43" s="13" t="str">
        <f ca="1">IFERROR(__xludf.DUMMYFUNCTION("""COMPUTED_VALUE"""),"14")</f>
        <v>14</v>
      </c>
      <c r="G43" s="13" t="s">
        <v>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13" t="str">
        <f ca="1">IFERROR(__xludf.DUMMYFUNCTION("""COMPUTED_VALUE"""),"506")</f>
        <v>506</v>
      </c>
      <c r="C44" s="13" t="str">
        <f ca="1">IFERROR(__xludf.DUMMYFUNCTION("""COMPUTED_VALUE"""),"高二望")</f>
        <v>高二望</v>
      </c>
      <c r="D44" s="13" t="str">
        <f ca="1">IFERROR(__xludf.DUMMYFUNCTION("""COMPUTED_VALUE"""),"211217")</f>
        <v>211217</v>
      </c>
      <c r="E44" s="13" t="s">
        <v>336</v>
      </c>
      <c r="F44" s="13" t="str">
        <f ca="1">IFERROR(__xludf.DUMMYFUNCTION("""COMPUTED_VALUE"""),"11")</f>
        <v>11</v>
      </c>
      <c r="G44" s="13" t="s">
        <v>6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>
        <f t="shared" ca="1" si="0"/>
        <v>41</v>
      </c>
      <c r="B45" s="13" t="str">
        <f ca="1">IFERROR(__xludf.DUMMYFUNCTION("""COMPUTED_VALUE"""),"506")</f>
        <v>506</v>
      </c>
      <c r="C45" s="13" t="str">
        <f ca="1">IFERROR(__xludf.DUMMYFUNCTION("""COMPUTED_VALUE"""),"高二望")</f>
        <v>高二望</v>
      </c>
      <c r="D45" s="13" t="str">
        <f ca="1">IFERROR(__xludf.DUMMYFUNCTION("""COMPUTED_VALUE"""),"211219")</f>
        <v>211219</v>
      </c>
      <c r="E45" s="13" t="s">
        <v>352</v>
      </c>
      <c r="F45" s="13" t="str">
        <f ca="1">IFERROR(__xludf.DUMMYFUNCTION("""COMPUTED_VALUE"""),"21")</f>
        <v>21</v>
      </c>
      <c r="G45" s="13" t="s">
        <v>6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>
        <f t="shared" ca="1" si="0"/>
        <v>42</v>
      </c>
      <c r="B46" s="13" t="str">
        <f ca="1">IFERROR(__xludf.DUMMYFUNCTION("""COMPUTED_VALUE"""),"506")</f>
        <v>506</v>
      </c>
      <c r="C46" s="13" t="str">
        <f ca="1">IFERROR(__xludf.DUMMYFUNCTION("""COMPUTED_VALUE"""),"高二望")</f>
        <v>高二望</v>
      </c>
      <c r="D46" s="13" t="str">
        <f ca="1">IFERROR(__xludf.DUMMYFUNCTION("""COMPUTED_VALUE"""),"211240")</f>
        <v>211240</v>
      </c>
      <c r="E46" s="13" t="s">
        <v>415</v>
      </c>
      <c r="F46" s="13" t="str">
        <f ca="1">IFERROR(__xludf.DUMMYFUNCTION("""COMPUTED_VALUE"""),"39")</f>
        <v>39</v>
      </c>
      <c r="G46" s="13" t="str">
        <f t="shared" ref="G46:G126" ca="1" si="1">IF(B46&lt;&gt;"",MID($B$1,4,20),"")</f>
        <v/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4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  <pageSetUpPr fitToPage="1"/>
  </sheetPr>
  <dimension ref="A1:Z999"/>
  <sheetViews>
    <sheetView view="pageBreakPreview" topLeftCell="J33" zoomScaleNormal="115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8.6328125" bestFit="1" customWidth="1"/>
    <col min="8" max="17" width="8.90625" style="3" customWidth="1"/>
  </cols>
  <sheetData>
    <row r="1" spans="1:26" ht="38" customHeight="1">
      <c r="A1" s="24" t="s">
        <v>104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5</v>
      </c>
      <c r="C2" s="20" t="s">
        <v>103</v>
      </c>
      <c r="D2" s="18" t="s">
        <v>25</v>
      </c>
      <c r="E2" s="20" t="s">
        <v>67</v>
      </c>
      <c r="F2" s="18" t="s">
        <v>1</v>
      </c>
      <c r="G2" s="21">
        <f ca="1">A46</f>
        <v>42</v>
      </c>
      <c r="H2" s="29" t="s">
        <v>2</v>
      </c>
      <c r="I2" s="30"/>
      <c r="J2" s="29" t="s">
        <v>37</v>
      </c>
      <c r="K2" s="30"/>
      <c r="L2" s="33" t="s">
        <v>87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78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8" t="str">
        <f ca="1">IFERROR(__xludf.DUMMYFUNCTION("""COMPUTED_VALUE"""),"506")</f>
        <v>506</v>
      </c>
      <c r="C5" s="8" t="str">
        <f ca="1">IFERROR(__xludf.DUMMYFUNCTION("""COMPUTED_VALUE"""),"高二望")</f>
        <v>高二望</v>
      </c>
      <c r="D5" s="8" t="str">
        <f ca="1">IFERROR(__xludf.DUMMYFUNCTION("""COMPUTED_VALUE"""),"211250")</f>
        <v>211250</v>
      </c>
      <c r="E5" s="13" t="s">
        <v>337</v>
      </c>
      <c r="F5" s="8" t="str">
        <f ca="1">IFERROR(__xludf.DUMMYFUNCTION("""COMPUTED_VALUE"""),"05")</f>
        <v>05</v>
      </c>
      <c r="G5" s="13" t="s">
        <v>6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46" ca="1" si="0">IF(B6&lt;&gt;"",A5+1,"")</f>
        <v>2</v>
      </c>
      <c r="B6" s="8" t="str">
        <f ca="1">IFERROR(__xludf.DUMMYFUNCTION("""COMPUTED_VALUE"""),"506")</f>
        <v>506</v>
      </c>
      <c r="C6" s="8" t="str">
        <f ca="1">IFERROR(__xludf.DUMMYFUNCTION("""COMPUTED_VALUE"""),"高二望")</f>
        <v>高二望</v>
      </c>
      <c r="D6" s="8" t="str">
        <f ca="1">IFERROR(__xludf.DUMMYFUNCTION("""COMPUTED_VALUE"""),"211253")</f>
        <v>211253</v>
      </c>
      <c r="E6" s="13" t="s">
        <v>358</v>
      </c>
      <c r="F6" s="8" t="str">
        <f ca="1">IFERROR(__xludf.DUMMYFUNCTION("""COMPUTED_VALUE"""),"12")</f>
        <v>12</v>
      </c>
      <c r="G6" s="13" t="s">
        <v>6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8" t="str">
        <f ca="1">IFERROR(__xludf.DUMMYFUNCTION("""COMPUTED_VALUE"""),"506")</f>
        <v>506</v>
      </c>
      <c r="C7" s="8" t="str">
        <f ca="1">IFERROR(__xludf.DUMMYFUNCTION("""COMPUTED_VALUE"""),"高二望")</f>
        <v>高二望</v>
      </c>
      <c r="D7" s="8" t="str">
        <f ca="1">IFERROR(__xludf.DUMMYFUNCTION("""COMPUTED_VALUE"""),"211261")</f>
        <v>211261</v>
      </c>
      <c r="E7" s="13" t="s">
        <v>399</v>
      </c>
      <c r="F7" s="8" t="str">
        <f ca="1">IFERROR(__xludf.DUMMYFUNCTION("""COMPUTED_VALUE"""),"19")</f>
        <v>19</v>
      </c>
      <c r="G7" s="13" t="s">
        <v>6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8" t="str">
        <f ca="1">IFERROR(__xludf.DUMMYFUNCTION("""COMPUTED_VALUE"""),"506")</f>
        <v>506</v>
      </c>
      <c r="C8" s="8" t="str">
        <f ca="1">IFERROR(__xludf.DUMMYFUNCTION("""COMPUTED_VALUE"""),"高二望")</f>
        <v>高二望</v>
      </c>
      <c r="D8" s="8" t="str">
        <f ca="1">IFERROR(__xludf.DUMMYFUNCTION("""COMPUTED_VALUE"""),"211272")</f>
        <v>211272</v>
      </c>
      <c r="E8" s="13" t="s">
        <v>416</v>
      </c>
      <c r="F8" s="8" t="str">
        <f ca="1">IFERROR(__xludf.DUMMYFUNCTION("""COMPUTED_VALUE"""),"25")</f>
        <v>25</v>
      </c>
      <c r="G8" s="13" t="s">
        <v>6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8" t="str">
        <f ca="1">IFERROR(__xludf.DUMMYFUNCTION("""COMPUTED_VALUE"""),"506")</f>
        <v>506</v>
      </c>
      <c r="C9" s="8" t="str">
        <f ca="1">IFERROR(__xludf.DUMMYFUNCTION("""COMPUTED_VALUE"""),"高二望")</f>
        <v>高二望</v>
      </c>
      <c r="D9" s="8" t="str">
        <f ca="1">IFERROR(__xludf.DUMMYFUNCTION("""COMPUTED_VALUE"""),"211287")</f>
        <v>211287</v>
      </c>
      <c r="E9" s="13" t="s">
        <v>401</v>
      </c>
      <c r="F9" s="8" t="str">
        <f ca="1">IFERROR(__xludf.DUMMYFUNCTION("""COMPUTED_VALUE"""),"38")</f>
        <v>38</v>
      </c>
      <c r="G9" s="13" t="s">
        <v>6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8" t="str">
        <f ca="1">IFERROR(__xludf.DUMMYFUNCTION("""COMPUTED_VALUE"""),"506")</f>
        <v>506</v>
      </c>
      <c r="C10" s="8" t="str">
        <f ca="1">IFERROR(__xludf.DUMMYFUNCTION("""COMPUTED_VALUE"""),"高二望")</f>
        <v>高二望</v>
      </c>
      <c r="D10" s="8" t="str">
        <f ca="1">IFERROR(__xludf.DUMMYFUNCTION("""COMPUTED_VALUE"""),"211290")</f>
        <v>211290</v>
      </c>
      <c r="E10" s="13" t="s">
        <v>359</v>
      </c>
      <c r="F10" s="8" t="str">
        <f ca="1">IFERROR(__xludf.DUMMYFUNCTION("""COMPUTED_VALUE"""),"41")</f>
        <v>41</v>
      </c>
      <c r="G10" s="13" t="s">
        <v>6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8" t="str">
        <f ca="1">IFERROR(__xludf.DUMMYFUNCTION("""COMPUTED_VALUE"""),"506")</f>
        <v>506</v>
      </c>
      <c r="C11" s="8" t="str">
        <f ca="1">IFERROR(__xludf.DUMMYFUNCTION("""COMPUTED_VALUE"""),"高二望")</f>
        <v>高二望</v>
      </c>
      <c r="D11" s="8" t="str">
        <f ca="1">IFERROR(__xludf.DUMMYFUNCTION("""COMPUTED_VALUE"""),"211304")</f>
        <v>211304</v>
      </c>
      <c r="E11" s="13" t="s">
        <v>339</v>
      </c>
      <c r="F11" s="8" t="str">
        <f ca="1">IFERROR(__xludf.DUMMYFUNCTION("""COMPUTED_VALUE"""),"15")</f>
        <v>15</v>
      </c>
      <c r="G11" s="13" t="s">
        <v>6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8" t="str">
        <f ca="1">IFERROR(__xludf.DUMMYFUNCTION("""COMPUTED_VALUE"""),"506")</f>
        <v>506</v>
      </c>
      <c r="C12" s="8" t="str">
        <f ca="1">IFERROR(__xludf.DUMMYFUNCTION("""COMPUTED_VALUE"""),"高二望")</f>
        <v>高二望</v>
      </c>
      <c r="D12" s="8" t="str">
        <f ca="1">IFERROR(__xludf.DUMMYFUNCTION("""COMPUTED_VALUE"""),"211317")</f>
        <v>211317</v>
      </c>
      <c r="E12" s="13" t="s">
        <v>361</v>
      </c>
      <c r="F12" s="8" t="str">
        <f ca="1">IFERROR(__xludf.DUMMYFUNCTION("""COMPUTED_VALUE"""),"22")</f>
        <v>22</v>
      </c>
      <c r="G12" s="13" t="s">
        <v>6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8" t="str">
        <f ca="1">IFERROR(__xludf.DUMMYFUNCTION("""COMPUTED_VALUE"""),"506")</f>
        <v>506</v>
      </c>
      <c r="C13" s="8" t="str">
        <f ca="1">IFERROR(__xludf.DUMMYFUNCTION("""COMPUTED_VALUE"""),"高二望")</f>
        <v>高二望</v>
      </c>
      <c r="D13" s="8" t="str">
        <f ca="1">IFERROR(__xludf.DUMMYFUNCTION("""COMPUTED_VALUE"""),"211322")</f>
        <v>211322</v>
      </c>
      <c r="E13" s="13" t="s">
        <v>340</v>
      </c>
      <c r="F13" s="8" t="str">
        <f ca="1">IFERROR(__xludf.DUMMYFUNCTION("""COMPUTED_VALUE"""),"24")</f>
        <v>24</v>
      </c>
      <c r="G13" s="13" t="s">
        <v>6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8" t="str">
        <f ca="1">IFERROR(__xludf.DUMMYFUNCTION("""COMPUTED_VALUE"""),"506")</f>
        <v>506</v>
      </c>
      <c r="C14" s="8" t="str">
        <f ca="1">IFERROR(__xludf.DUMMYFUNCTION("""COMPUTED_VALUE"""),"高二望")</f>
        <v>高二望</v>
      </c>
      <c r="D14" s="8" t="str">
        <f ca="1">IFERROR(__xludf.DUMMYFUNCTION("""COMPUTED_VALUE"""),"211331")</f>
        <v>211331</v>
      </c>
      <c r="E14" s="13" t="s">
        <v>226</v>
      </c>
      <c r="F14" s="8" t="str">
        <f ca="1">IFERROR(__xludf.DUMMYFUNCTION("""COMPUTED_VALUE"""),"32")</f>
        <v>32</v>
      </c>
      <c r="G14" s="13" t="s">
        <v>6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8" t="str">
        <f ca="1">IFERROR(__xludf.DUMMYFUNCTION("""COMPUTED_VALUE"""),"506")</f>
        <v>506</v>
      </c>
      <c r="C15" s="8" t="str">
        <f ca="1">IFERROR(__xludf.DUMMYFUNCTION("""COMPUTED_VALUE"""),"高二望")</f>
        <v>高二望</v>
      </c>
      <c r="D15" s="8" t="str">
        <f ca="1">IFERROR(__xludf.DUMMYFUNCTION("""COMPUTED_VALUE"""),"211340")</f>
        <v>211340</v>
      </c>
      <c r="E15" s="13" t="s">
        <v>363</v>
      </c>
      <c r="F15" s="8" t="str">
        <f ca="1">IFERROR(__xludf.DUMMYFUNCTION("""COMPUTED_VALUE"""),"23")</f>
        <v>23</v>
      </c>
      <c r="G15" s="13" t="s">
        <v>6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8" t="str">
        <f ca="1">IFERROR(__xludf.DUMMYFUNCTION("""COMPUTED_VALUE"""),"507")</f>
        <v>507</v>
      </c>
      <c r="C16" s="8" t="str">
        <f ca="1">IFERROR(__xludf.DUMMYFUNCTION("""COMPUTED_VALUE"""),"高二愛")</f>
        <v>高二愛</v>
      </c>
      <c r="D16" s="8" t="str">
        <f ca="1">IFERROR(__xludf.DUMMYFUNCTION("""COMPUTED_VALUE"""),"211184")</f>
        <v>211184</v>
      </c>
      <c r="E16" s="13" t="s">
        <v>192</v>
      </c>
      <c r="F16" s="8" t="str">
        <f ca="1">IFERROR(__xludf.DUMMYFUNCTION("""COMPUTED_VALUE"""),"36")</f>
        <v>36</v>
      </c>
      <c r="G16" s="13" t="s">
        <v>6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8" t="str">
        <f ca="1">IFERROR(__xludf.DUMMYFUNCTION("""COMPUTED_VALUE"""),"507")</f>
        <v>507</v>
      </c>
      <c r="C17" s="8" t="str">
        <f ca="1">IFERROR(__xludf.DUMMYFUNCTION("""COMPUTED_VALUE"""),"高二愛")</f>
        <v>高二愛</v>
      </c>
      <c r="D17" s="8" t="str">
        <f ca="1">IFERROR(__xludf.DUMMYFUNCTION("""COMPUTED_VALUE"""),"211199")</f>
        <v>211199</v>
      </c>
      <c r="E17" s="13" t="s">
        <v>364</v>
      </c>
      <c r="F17" s="8" t="str">
        <f ca="1">IFERROR(__xludf.DUMMYFUNCTION("""COMPUTED_VALUE"""),"06")</f>
        <v>06</v>
      </c>
      <c r="G17" s="13" t="s">
        <v>6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8" t="str">
        <f ca="1">IFERROR(__xludf.DUMMYFUNCTION("""COMPUTED_VALUE"""),"507")</f>
        <v>507</v>
      </c>
      <c r="C18" s="8" t="str">
        <f ca="1">IFERROR(__xludf.DUMMYFUNCTION("""COMPUTED_VALUE"""),"高二愛")</f>
        <v>高二愛</v>
      </c>
      <c r="D18" s="8" t="str">
        <f ca="1">IFERROR(__xludf.DUMMYFUNCTION("""COMPUTED_VALUE"""),"211230")</f>
        <v>211230</v>
      </c>
      <c r="E18" s="13" t="s">
        <v>341</v>
      </c>
      <c r="F18" s="8" t="str">
        <f ca="1">IFERROR(__xludf.DUMMYFUNCTION("""COMPUTED_VALUE"""),"30")</f>
        <v>30</v>
      </c>
      <c r="G18" s="13" t="s">
        <v>6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8" t="str">
        <f ca="1">IFERROR(__xludf.DUMMYFUNCTION("""COMPUTED_VALUE"""),"507")</f>
        <v>507</v>
      </c>
      <c r="C19" s="8" t="str">
        <f ca="1">IFERROR(__xludf.DUMMYFUNCTION("""COMPUTED_VALUE"""),"高二愛")</f>
        <v>高二愛</v>
      </c>
      <c r="D19" s="8" t="str">
        <f ca="1">IFERROR(__xludf.DUMMYFUNCTION("""COMPUTED_VALUE"""),"211232")</f>
        <v>211232</v>
      </c>
      <c r="E19" s="13" t="s">
        <v>307</v>
      </c>
      <c r="F19" s="8" t="str">
        <f ca="1">IFERROR(__xludf.DUMMYFUNCTION("""COMPUTED_VALUE"""),"34")</f>
        <v>34</v>
      </c>
      <c r="G19" s="13" t="s">
        <v>6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8" t="str">
        <f ca="1">IFERROR(__xludf.DUMMYFUNCTION("""COMPUTED_VALUE"""),"507")</f>
        <v>507</v>
      </c>
      <c r="C20" s="8" t="str">
        <f ca="1">IFERROR(__xludf.DUMMYFUNCTION("""COMPUTED_VALUE"""),"高二愛")</f>
        <v>高二愛</v>
      </c>
      <c r="D20" s="8" t="str">
        <f ca="1">IFERROR(__xludf.DUMMYFUNCTION("""COMPUTED_VALUE"""),"211237")</f>
        <v>211237</v>
      </c>
      <c r="E20" s="13" t="s">
        <v>342</v>
      </c>
      <c r="F20" s="8" t="str">
        <f ca="1">IFERROR(__xludf.DUMMYFUNCTION("""COMPUTED_VALUE"""),"39")</f>
        <v>39</v>
      </c>
      <c r="G20" s="13" t="s">
        <v>6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8" t="str">
        <f ca="1">IFERROR(__xludf.DUMMYFUNCTION("""COMPUTED_VALUE"""),"507")</f>
        <v>507</v>
      </c>
      <c r="C21" s="8" t="str">
        <f ca="1">IFERROR(__xludf.DUMMYFUNCTION("""COMPUTED_VALUE"""),"高二愛")</f>
        <v>高二愛</v>
      </c>
      <c r="D21" s="8" t="str">
        <f ca="1">IFERROR(__xludf.DUMMYFUNCTION("""COMPUTED_VALUE"""),"211239")</f>
        <v>211239</v>
      </c>
      <c r="E21" s="13" t="s">
        <v>366</v>
      </c>
      <c r="F21" s="8" t="str">
        <f ca="1">IFERROR(__xludf.DUMMYFUNCTION("""COMPUTED_VALUE"""),"40")</f>
        <v>40</v>
      </c>
      <c r="G21" s="13" t="s">
        <v>6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8" t="str">
        <f ca="1">IFERROR(__xludf.DUMMYFUNCTION("""COMPUTED_VALUE"""),"507")</f>
        <v>507</v>
      </c>
      <c r="C22" s="8" t="str">
        <f ca="1">IFERROR(__xludf.DUMMYFUNCTION("""COMPUTED_VALUE"""),"高二愛")</f>
        <v>高二愛</v>
      </c>
      <c r="D22" s="8" t="str">
        <f ca="1">IFERROR(__xludf.DUMMYFUNCTION("""COMPUTED_VALUE"""),"211243")</f>
        <v>211243</v>
      </c>
      <c r="E22" s="13" t="s">
        <v>343</v>
      </c>
      <c r="F22" s="8" t="str">
        <f ca="1">IFERROR(__xludf.DUMMYFUNCTION("""COMPUTED_VALUE"""),"42")</f>
        <v>42</v>
      </c>
      <c r="G22" s="13" t="s">
        <v>6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IFERROR(__xludf.DUMMYFUNCTION("""COMPUTED_VALUE"""),"507")</f>
        <v>507</v>
      </c>
      <c r="C23" s="8" t="str">
        <f ca="1">IFERROR(__xludf.DUMMYFUNCTION("""COMPUTED_VALUE"""),"高二愛")</f>
        <v>高二愛</v>
      </c>
      <c r="D23" s="8" t="str">
        <f ca="1">IFERROR(__xludf.DUMMYFUNCTION("""COMPUTED_VALUE"""),"211246")</f>
        <v>211246</v>
      </c>
      <c r="E23" s="13" t="s">
        <v>367</v>
      </c>
      <c r="F23" s="8" t="str">
        <f ca="1">IFERROR(__xludf.DUMMYFUNCTION("""COMPUTED_VALUE"""),"01")</f>
        <v>01</v>
      </c>
      <c r="G23" s="13" t="s">
        <v>6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IFERROR(__xludf.DUMMYFUNCTION("""COMPUTED_VALUE"""),"507")</f>
        <v>507</v>
      </c>
      <c r="C24" s="8" t="str">
        <f ca="1">IFERROR(__xludf.DUMMYFUNCTION("""COMPUTED_VALUE"""),"高二愛")</f>
        <v>高二愛</v>
      </c>
      <c r="D24" s="8" t="str">
        <f ca="1">IFERROR(__xludf.DUMMYFUNCTION("""COMPUTED_VALUE"""),"211248")</f>
        <v>211248</v>
      </c>
      <c r="E24" s="13" t="s">
        <v>344</v>
      </c>
      <c r="F24" s="8" t="str">
        <f ca="1">IFERROR(__xludf.DUMMYFUNCTION("""COMPUTED_VALUE"""),"04")</f>
        <v>04</v>
      </c>
      <c r="G24" s="13" t="s">
        <v>6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IFERROR(__xludf.DUMMYFUNCTION("""COMPUTED_VALUE"""),"507")</f>
        <v>507</v>
      </c>
      <c r="C25" s="8" t="str">
        <f ca="1">IFERROR(__xludf.DUMMYFUNCTION("""COMPUTED_VALUE"""),"高二愛")</f>
        <v>高二愛</v>
      </c>
      <c r="D25" s="8" t="str">
        <f ca="1">IFERROR(__xludf.DUMMYFUNCTION("""COMPUTED_VALUE"""),"211249")</f>
        <v>211249</v>
      </c>
      <c r="E25" s="13" t="s">
        <v>404</v>
      </c>
      <c r="F25" s="8" t="str">
        <f ca="1">IFERROR(__xludf.DUMMYFUNCTION("""COMPUTED_VALUE"""),"05")</f>
        <v>05</v>
      </c>
      <c r="G25" s="13" t="s">
        <v>6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IFERROR(__xludf.DUMMYFUNCTION("""COMPUTED_VALUE"""),"507")</f>
        <v>507</v>
      </c>
      <c r="C26" s="8" t="str">
        <f ca="1">IFERROR(__xludf.DUMMYFUNCTION("""COMPUTED_VALUE"""),"高二愛")</f>
        <v>高二愛</v>
      </c>
      <c r="D26" s="8" t="str">
        <f ca="1">IFERROR(__xludf.DUMMYFUNCTION("""COMPUTED_VALUE"""),"211252")</f>
        <v>211252</v>
      </c>
      <c r="E26" s="13" t="s">
        <v>417</v>
      </c>
      <c r="F26" s="8" t="str">
        <f ca="1">IFERROR(__xludf.DUMMYFUNCTION("""COMPUTED_VALUE"""),"07")</f>
        <v>07</v>
      </c>
      <c r="G26" s="13" t="s">
        <v>6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IFERROR(__xludf.DUMMYFUNCTION("""COMPUTED_VALUE"""),"507")</f>
        <v>507</v>
      </c>
      <c r="C27" s="8" t="str">
        <f ca="1">IFERROR(__xludf.DUMMYFUNCTION("""COMPUTED_VALUE"""),"高二愛")</f>
        <v>高二愛</v>
      </c>
      <c r="D27" s="8" t="str">
        <f ca="1">IFERROR(__xludf.DUMMYFUNCTION("""COMPUTED_VALUE"""),"211256")</f>
        <v>211256</v>
      </c>
      <c r="E27" s="13" t="s">
        <v>368</v>
      </c>
      <c r="F27" s="8" t="str">
        <f ca="1">IFERROR(__xludf.DUMMYFUNCTION("""COMPUTED_VALUE"""),"11")</f>
        <v>11</v>
      </c>
      <c r="G27" s="13" t="s">
        <v>6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8" t="str">
        <f ca="1">IFERROR(__xludf.DUMMYFUNCTION("""COMPUTED_VALUE"""),"507")</f>
        <v>507</v>
      </c>
      <c r="C28" s="8" t="str">
        <f ca="1">IFERROR(__xludf.DUMMYFUNCTION("""COMPUTED_VALUE"""),"高二愛")</f>
        <v>高二愛</v>
      </c>
      <c r="D28" s="8" t="str">
        <f ca="1">IFERROR(__xludf.DUMMYFUNCTION("""COMPUTED_VALUE"""),"211264")</f>
        <v>211264</v>
      </c>
      <c r="E28" s="13" t="s">
        <v>418</v>
      </c>
      <c r="F28" s="8" t="str">
        <f ca="1">IFERROR(__xludf.DUMMYFUNCTION("""COMPUTED_VALUE"""),"17")</f>
        <v>17</v>
      </c>
      <c r="G28" s="13" t="s">
        <v>6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8" t="str">
        <f ca="1">IFERROR(__xludf.DUMMYFUNCTION("""COMPUTED_VALUE"""),"507")</f>
        <v>507</v>
      </c>
      <c r="C29" s="8" t="str">
        <f ca="1">IFERROR(__xludf.DUMMYFUNCTION("""COMPUTED_VALUE"""),"高二愛")</f>
        <v>高二愛</v>
      </c>
      <c r="D29" s="8" t="str">
        <f ca="1">IFERROR(__xludf.DUMMYFUNCTION("""COMPUTED_VALUE"""),"211265")</f>
        <v>211265</v>
      </c>
      <c r="E29" s="13" t="s">
        <v>345</v>
      </c>
      <c r="F29" s="8" t="str">
        <f ca="1">IFERROR(__xludf.DUMMYFUNCTION("""COMPUTED_VALUE"""),"18")</f>
        <v>18</v>
      </c>
      <c r="G29" s="13" t="s">
        <v>6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8" t="str">
        <f ca="1">IFERROR(__xludf.DUMMYFUNCTION("""COMPUTED_VALUE"""),"507")</f>
        <v>507</v>
      </c>
      <c r="C30" s="8" t="str">
        <f ca="1">IFERROR(__xludf.DUMMYFUNCTION("""COMPUTED_VALUE"""),"高二愛")</f>
        <v>高二愛</v>
      </c>
      <c r="D30" s="8" t="str">
        <f ca="1">IFERROR(__xludf.DUMMYFUNCTION("""COMPUTED_VALUE"""),"211267")</f>
        <v>211267</v>
      </c>
      <c r="E30" s="13" t="s">
        <v>370</v>
      </c>
      <c r="F30" s="8" t="str">
        <f ca="1">IFERROR(__xludf.DUMMYFUNCTION("""COMPUTED_VALUE"""),"02")</f>
        <v>02</v>
      </c>
      <c r="G30" s="13" t="s">
        <v>6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8" t="str">
        <f ca="1">IFERROR(__xludf.DUMMYFUNCTION("""COMPUTED_VALUE"""),"507")</f>
        <v>507</v>
      </c>
      <c r="C31" s="8" t="str">
        <f ca="1">IFERROR(__xludf.DUMMYFUNCTION("""COMPUTED_VALUE"""),"高二愛")</f>
        <v>高二愛</v>
      </c>
      <c r="D31" s="8" t="str">
        <f ca="1">IFERROR(__xludf.DUMMYFUNCTION("""COMPUTED_VALUE"""),"211269")</f>
        <v>211269</v>
      </c>
      <c r="E31" s="13" t="s">
        <v>139</v>
      </c>
      <c r="F31" s="8" t="str">
        <f ca="1">IFERROR(__xludf.DUMMYFUNCTION("""COMPUTED_VALUE"""),"21")</f>
        <v>21</v>
      </c>
      <c r="G31" s="13" t="s">
        <v>6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8" t="str">
        <f ca="1">IFERROR(__xludf.DUMMYFUNCTION("""COMPUTED_VALUE"""),"507")</f>
        <v>507</v>
      </c>
      <c r="C32" s="8" t="str">
        <f ca="1">IFERROR(__xludf.DUMMYFUNCTION("""COMPUTED_VALUE"""),"高二愛")</f>
        <v>高二愛</v>
      </c>
      <c r="D32" s="8" t="str">
        <f ca="1">IFERROR(__xludf.DUMMYFUNCTION("""COMPUTED_VALUE"""),"211270")</f>
        <v>211270</v>
      </c>
      <c r="E32" s="13" t="s">
        <v>353</v>
      </c>
      <c r="F32" s="8" t="str">
        <f ca="1">IFERROR(__xludf.DUMMYFUNCTION("""COMPUTED_VALUE"""),"22")</f>
        <v>22</v>
      </c>
      <c r="G32" s="13" t="s">
        <v>6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8" t="str">
        <f ca="1">IFERROR(__xludf.DUMMYFUNCTION("""COMPUTED_VALUE"""),"507")</f>
        <v>507</v>
      </c>
      <c r="C33" s="8" t="str">
        <f ca="1">IFERROR(__xludf.DUMMYFUNCTION("""COMPUTED_VALUE"""),"高二愛")</f>
        <v>高二愛</v>
      </c>
      <c r="D33" s="8" t="str">
        <f ca="1">IFERROR(__xludf.DUMMYFUNCTION("""COMPUTED_VALUE"""),"211280")</f>
        <v>211280</v>
      </c>
      <c r="E33" s="13" t="s">
        <v>339</v>
      </c>
      <c r="F33" s="8" t="str">
        <f ca="1">IFERROR(__xludf.DUMMYFUNCTION("""COMPUTED_VALUE"""),"33")</f>
        <v>33</v>
      </c>
      <c r="G33" s="13" t="s">
        <v>6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8" t="str">
        <f ca="1">IFERROR(__xludf.DUMMYFUNCTION("""COMPUTED_VALUE"""),"507")</f>
        <v>507</v>
      </c>
      <c r="C34" s="8" t="str">
        <f ca="1">IFERROR(__xludf.DUMMYFUNCTION("""COMPUTED_VALUE"""),"高二愛")</f>
        <v>高二愛</v>
      </c>
      <c r="D34" s="8" t="str">
        <f ca="1">IFERROR(__xludf.DUMMYFUNCTION("""COMPUTED_VALUE"""),"211293")</f>
        <v>211293</v>
      </c>
      <c r="E34" s="13" t="s">
        <v>346</v>
      </c>
      <c r="F34" s="8" t="str">
        <f ca="1">IFERROR(__xludf.DUMMYFUNCTION("""COMPUTED_VALUE"""),"43")</f>
        <v>43</v>
      </c>
      <c r="G34" s="13" t="s">
        <v>6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8" t="str">
        <f ca="1">IFERROR(__xludf.DUMMYFUNCTION("""COMPUTED_VALUE"""),"507")</f>
        <v>507</v>
      </c>
      <c r="C35" s="8" t="str">
        <f ca="1">IFERROR(__xludf.DUMMYFUNCTION("""COMPUTED_VALUE"""),"高二愛")</f>
        <v>高二愛</v>
      </c>
      <c r="D35" s="8" t="str">
        <f ca="1">IFERROR(__xludf.DUMMYFUNCTION("""COMPUTED_VALUE"""),"211316")</f>
        <v>211316</v>
      </c>
      <c r="E35" s="13" t="s">
        <v>347</v>
      </c>
      <c r="F35" s="8" t="str">
        <f ca="1">IFERROR(__xludf.DUMMYFUNCTION("""COMPUTED_VALUE"""),"20")</f>
        <v>20</v>
      </c>
      <c r="G35" s="13" t="s">
        <v>6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8" t="str">
        <f ca="1">IFERROR(__xludf.DUMMYFUNCTION("""COMPUTED_VALUE"""),"507")</f>
        <v>507</v>
      </c>
      <c r="C36" s="8" t="str">
        <f ca="1">IFERROR(__xludf.DUMMYFUNCTION("""COMPUTED_VALUE"""),"高二愛")</f>
        <v>高二愛</v>
      </c>
      <c r="D36" s="8" t="str">
        <f ca="1">IFERROR(__xludf.DUMMYFUNCTION("""COMPUTED_VALUE"""),"211318")</f>
        <v>211318</v>
      </c>
      <c r="E36" s="13" t="s">
        <v>371</v>
      </c>
      <c r="F36" s="8" t="str">
        <f ca="1">IFERROR(__xludf.DUMMYFUNCTION("""COMPUTED_VALUE"""),"24")</f>
        <v>24</v>
      </c>
      <c r="G36" s="13" t="s">
        <v>6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8" t="str">
        <f ca="1">IFERROR(__xludf.DUMMYFUNCTION("""COMPUTED_VALUE"""),"507")</f>
        <v>507</v>
      </c>
      <c r="C37" s="8" t="str">
        <f ca="1">IFERROR(__xludf.DUMMYFUNCTION("""COMPUTED_VALUE"""),"高二愛")</f>
        <v>高二愛</v>
      </c>
      <c r="D37" s="8" t="str">
        <f ca="1">IFERROR(__xludf.DUMMYFUNCTION("""COMPUTED_VALUE"""),"211319")</f>
        <v>211319</v>
      </c>
      <c r="E37" s="13" t="s">
        <v>157</v>
      </c>
      <c r="F37" s="8" t="str">
        <f ca="1">IFERROR(__xludf.DUMMYFUNCTION("""COMPUTED_VALUE"""),"25")</f>
        <v>25</v>
      </c>
      <c r="G37" s="13" t="s">
        <v>6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8" t="str">
        <f ca="1">IFERROR(__xludf.DUMMYFUNCTION("""COMPUTED_VALUE"""),"507")</f>
        <v>507</v>
      </c>
      <c r="C38" s="8" t="str">
        <f ca="1">IFERROR(__xludf.DUMMYFUNCTION("""COMPUTED_VALUE"""),"高二愛")</f>
        <v>高二愛</v>
      </c>
      <c r="D38" s="8" t="str">
        <f ca="1">IFERROR(__xludf.DUMMYFUNCTION("""COMPUTED_VALUE"""),"211321")</f>
        <v>211321</v>
      </c>
      <c r="E38" s="13" t="s">
        <v>372</v>
      </c>
      <c r="F38" s="8" t="str">
        <f ca="1">IFERROR(__xludf.DUMMYFUNCTION("""COMPUTED_VALUE"""),"26")</f>
        <v>26</v>
      </c>
      <c r="G38" s="13" t="s">
        <v>6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8" t="str">
        <f ca="1">IFERROR(__xludf.DUMMYFUNCTION("""COMPUTED_VALUE"""),"507")</f>
        <v>507</v>
      </c>
      <c r="C39" s="8" t="str">
        <f ca="1">IFERROR(__xludf.DUMMYFUNCTION("""COMPUTED_VALUE"""),"高二愛")</f>
        <v>高二愛</v>
      </c>
      <c r="D39" s="8" t="str">
        <f ca="1">IFERROR(__xludf.DUMMYFUNCTION("""COMPUTED_VALUE"""),"211324")</f>
        <v>211324</v>
      </c>
      <c r="E39" s="13" t="s">
        <v>348</v>
      </c>
      <c r="F39" s="8" t="str">
        <f ca="1">IFERROR(__xludf.DUMMYFUNCTION("""COMPUTED_VALUE"""),"29")</f>
        <v>29</v>
      </c>
      <c r="G39" s="13" t="s">
        <v>6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8" t="str">
        <f ca="1">IFERROR(__xludf.DUMMYFUNCTION("""COMPUTED_VALUE"""),"507")</f>
        <v>507</v>
      </c>
      <c r="C40" s="8" t="str">
        <f ca="1">IFERROR(__xludf.DUMMYFUNCTION("""COMPUTED_VALUE"""),"高二愛")</f>
        <v>高二愛</v>
      </c>
      <c r="D40" s="8" t="str">
        <f ca="1">IFERROR(__xludf.DUMMYFUNCTION("""COMPUTED_VALUE"""),"211327")</f>
        <v>211327</v>
      </c>
      <c r="E40" s="13" t="s">
        <v>354</v>
      </c>
      <c r="F40" s="8" t="str">
        <f ca="1">IFERROR(__xludf.DUMMYFUNCTION("""COMPUTED_VALUE"""),"32")</f>
        <v>32</v>
      </c>
      <c r="G40" s="13" t="s">
        <v>6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8" t="str">
        <f ca="1">IFERROR(__xludf.DUMMYFUNCTION("""COMPUTED_VALUE"""),"507")</f>
        <v>507</v>
      </c>
      <c r="C41" s="8" t="str">
        <f ca="1">IFERROR(__xludf.DUMMYFUNCTION("""COMPUTED_VALUE"""),"高二愛")</f>
        <v>高二愛</v>
      </c>
      <c r="D41" s="8" t="str">
        <f ca="1">IFERROR(__xludf.DUMMYFUNCTION("""COMPUTED_VALUE"""),"211330")</f>
        <v>211330</v>
      </c>
      <c r="E41" s="13" t="s">
        <v>355</v>
      </c>
      <c r="F41" s="8" t="str">
        <f ca="1">IFERROR(__xludf.DUMMYFUNCTION("""COMPUTED_VALUE"""),"35")</f>
        <v>35</v>
      </c>
      <c r="G41" s="13" t="s">
        <v>6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8" t="str">
        <f ca="1">IFERROR(__xludf.DUMMYFUNCTION("""COMPUTED_VALUE"""),"507")</f>
        <v>507</v>
      </c>
      <c r="C42" s="8" t="str">
        <f ca="1">IFERROR(__xludf.DUMMYFUNCTION("""COMPUTED_VALUE"""),"高二愛")</f>
        <v>高二愛</v>
      </c>
      <c r="D42" s="8" t="str">
        <f ca="1">IFERROR(__xludf.DUMMYFUNCTION("""COMPUTED_VALUE"""),"211334")</f>
        <v>211334</v>
      </c>
      <c r="E42" s="13" t="s">
        <v>373</v>
      </c>
      <c r="F42" s="8" t="str">
        <f ca="1">IFERROR(__xludf.DUMMYFUNCTION("""COMPUTED_VALUE"""),"38")</f>
        <v>38</v>
      </c>
      <c r="G42" s="13" t="s">
        <v>6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8" t="str">
        <f ca="1">IFERROR(__xludf.DUMMYFUNCTION("""COMPUTED_VALUE"""),"507")</f>
        <v>507</v>
      </c>
      <c r="C43" s="8" t="str">
        <f ca="1">IFERROR(__xludf.DUMMYFUNCTION("""COMPUTED_VALUE"""),"高二愛")</f>
        <v>高二愛</v>
      </c>
      <c r="D43" s="8" t="str">
        <f ca="1">IFERROR(__xludf.DUMMYFUNCTION("""COMPUTED_VALUE"""),"211338")</f>
        <v>211338</v>
      </c>
      <c r="E43" s="13" t="s">
        <v>349</v>
      </c>
      <c r="F43" s="8" t="str">
        <f ca="1">IFERROR(__xludf.DUMMYFUNCTION("""COMPUTED_VALUE"""),"41")</f>
        <v>41</v>
      </c>
      <c r="G43" s="13" t="s">
        <v>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8" t="str">
        <f ca="1">IFERROR(__xludf.DUMMYFUNCTION("""COMPUTED_VALUE"""),"延修")</f>
        <v>延修</v>
      </c>
      <c r="C44" s="8"/>
      <c r="D44" s="8" t="str">
        <f ca="1">IFERROR(__xludf.DUMMYFUNCTION("""COMPUTED_VALUE"""),"011293")</f>
        <v>011293</v>
      </c>
      <c r="E44" s="13" t="s">
        <v>356</v>
      </c>
      <c r="F44" s="8"/>
      <c r="G44" s="13" t="s">
        <v>6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>
        <f t="shared" ca="1" si="0"/>
        <v>41</v>
      </c>
      <c r="B45" s="8" t="str">
        <f ca="1">IFERROR(__xludf.DUMMYFUNCTION("""COMPUTED_VALUE"""),"延修")</f>
        <v>延修</v>
      </c>
      <c r="C45" s="8"/>
      <c r="D45" s="8" t="str">
        <f ca="1">IFERROR(__xludf.DUMMYFUNCTION("""COMPUTED_VALUE"""),"011278")</f>
        <v>011278</v>
      </c>
      <c r="E45" s="13" t="s">
        <v>167</v>
      </c>
      <c r="F45" s="8"/>
      <c r="G45" s="13" t="s">
        <v>6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>
        <f t="shared" ca="1" si="0"/>
        <v>42</v>
      </c>
      <c r="B46" s="8" t="str">
        <f ca="1">IFERROR(__xludf.DUMMYFUNCTION("""COMPUTED_VALUE"""),"延修")</f>
        <v>延修</v>
      </c>
      <c r="C46" s="8"/>
      <c r="D46" s="8" t="str">
        <f ca="1">IFERROR(__xludf.DUMMYFUNCTION("""COMPUTED_VALUE"""),"011297")</f>
        <v>011297</v>
      </c>
      <c r="E46" s="13" t="s">
        <v>374</v>
      </c>
      <c r="F46" s="8"/>
      <c r="G46" s="13" t="s">
        <v>6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26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17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17" s="16" customFormat="1" ht="27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17" s="16" customFormat="1" ht="27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17" s="16" customFormat="1" ht="27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17" s="16" customFormat="1" ht="27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s="16" customFormat="1" ht="27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</row>
    <row r="55" spans="1:17" s="16" customFormat="1" ht="27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</row>
    <row r="56" spans="1:17" s="16" customFormat="1" ht="27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</row>
    <row r="57" spans="1:17" s="16" customFormat="1" ht="27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</row>
    <row r="58" spans="1:17" s="16" customFormat="1" ht="27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</row>
    <row r="59" spans="1:17" s="16" customFormat="1" ht="27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</row>
    <row r="60" spans="1:17" s="16" customFormat="1" ht="27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</row>
    <row r="61" spans="1:17" s="16" customFormat="1" ht="27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</row>
    <row r="62" spans="1:17" s="16" customFormat="1" ht="27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</row>
    <row r="63" spans="1:17" s="16" customFormat="1" ht="27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</row>
    <row r="64" spans="1:17" s="16" customFormat="1" ht="27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</row>
    <row r="65" spans="1:17" s="16" customFormat="1" ht="27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</row>
    <row r="66" spans="1:17" s="16" customFormat="1" ht="27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</row>
    <row r="67" spans="1:17" s="16" customFormat="1" ht="27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</row>
    <row r="68" spans="1:17" s="16" customFormat="1" ht="27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</row>
    <row r="69" spans="1:17" s="16" customFormat="1" ht="27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s="16" customFormat="1" ht="27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s="16" customFormat="1" ht="27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s="16" customFormat="1" ht="27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</row>
    <row r="73" spans="1:17" s="16" customFormat="1" ht="27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</row>
    <row r="74" spans="1:17" s="16" customFormat="1" ht="27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</row>
    <row r="75" spans="1:17" s="16" customFormat="1" ht="27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</row>
    <row r="76" spans="1:17" s="16" customFormat="1" ht="27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s="16" customFormat="1" ht="27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</row>
    <row r="78" spans="1:17" s="16" customFormat="1" ht="27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</row>
    <row r="79" spans="1:17" s="16" customFormat="1" ht="27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</row>
    <row r="80" spans="1:17" s="16" customFormat="1" ht="27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</row>
    <row r="81" spans="1:26" s="16" customFormat="1" ht="27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</row>
    <row r="82" spans="1:26" s="16" customFormat="1" ht="27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</row>
    <row r="83" spans="1:26" s="16" customFormat="1" ht="27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</row>
    <row r="84" spans="1:26" s="16" customFormat="1" ht="27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26" s="16" customFormat="1" ht="27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</row>
    <row r="86" spans="1:26" s="16" customFormat="1" ht="27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</row>
    <row r="87" spans="1:26" s="16" customFormat="1" ht="27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</row>
    <row r="88" spans="1:26" s="16" customFormat="1" ht="27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</row>
    <row r="89" spans="1:26" s="16" customFormat="1" ht="27" customHeight="1">
      <c r="A89" s="13" t="str">
        <f>IF(B89&lt;&gt;"",A46+1,"")</f>
        <v/>
      </c>
      <c r="B89" s="8"/>
      <c r="C89" s="8"/>
      <c r="D89" s="8"/>
      <c r="E89" s="8"/>
      <c r="F89" s="8"/>
      <c r="G89" s="13" t="str">
        <f t="shared" ref="G89:G126" si="1">IF(B89&lt;&gt;"",MID($B$1,4,20),"")</f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ref="A90:A127" si="2">IF(B90&lt;&gt;"",A89+1,"")</f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2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2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2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2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2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2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2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2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2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2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2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2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2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2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2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2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2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2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2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2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2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2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2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2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2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2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2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2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2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2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2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2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2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2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2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2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2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4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  <pageSetUpPr fitToPage="1"/>
  </sheetPr>
  <dimension ref="A1:Z999"/>
  <sheetViews>
    <sheetView view="pageBreakPreview" topLeftCell="E9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27.36328125" bestFit="1" customWidth="1"/>
    <col min="8" max="17" width="8.90625" style="3" customWidth="1"/>
  </cols>
  <sheetData>
    <row r="1" spans="1:26" ht="38" customHeight="1">
      <c r="A1" s="24" t="s">
        <v>91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63.5" customHeight="1">
      <c r="A2" s="18" t="s">
        <v>0</v>
      </c>
      <c r="B2" s="19" t="s">
        <v>5</v>
      </c>
      <c r="C2" s="23" t="s">
        <v>19</v>
      </c>
      <c r="D2" s="18" t="s">
        <v>25</v>
      </c>
      <c r="E2" s="19" t="s">
        <v>14</v>
      </c>
      <c r="F2" s="18" t="s">
        <v>1</v>
      </c>
      <c r="G2" s="21">
        <f ca="1">A24</f>
        <v>20</v>
      </c>
      <c r="H2" s="33" t="s">
        <v>2</v>
      </c>
      <c r="I2" s="34"/>
      <c r="J2" s="33"/>
      <c r="K2" s="34"/>
      <c r="L2" s="33" t="s">
        <v>82</v>
      </c>
      <c r="M2" s="34"/>
      <c r="N2" s="33"/>
      <c r="O2" s="34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73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B,M,Z"",0)"),"505")</f>
        <v>505</v>
      </c>
      <c r="C5" s="13" t="str">
        <f ca="1">IFERROR(__xludf.DUMMYFUNCTION("""COMPUTED_VALUE"""),"高二信")</f>
        <v>高二信</v>
      </c>
      <c r="D5" s="13" t="str">
        <f ca="1">IFERROR(__xludf.DUMMYFUNCTION("""COMPUTED_VALUE"""),"211141")</f>
        <v>211141</v>
      </c>
      <c r="E5" s="13" t="s">
        <v>286</v>
      </c>
      <c r="F5" s="13" t="str">
        <f ca="1">IFERROR(__xludf.DUMMYFUNCTION("""COMPUTED_VALUE"""),"35")</f>
        <v>35</v>
      </c>
      <c r="G5" s="17" t="s">
        <v>19</v>
      </c>
      <c r="H5" s="8"/>
      <c r="I5" s="8"/>
      <c r="J5" s="8"/>
      <c r="K5" s="8"/>
      <c r="L5" s="8"/>
      <c r="M5" s="8"/>
      <c r="N5" s="8"/>
      <c r="O5" s="8"/>
      <c r="P5" s="8"/>
      <c r="Q5" s="8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IFERROR(__xludf.DUMMYFUNCTION("""COMPUTED_VALUE"""),"505")</f>
        <v>505</v>
      </c>
      <c r="C6" s="13" t="str">
        <f ca="1">IFERROR(__xludf.DUMMYFUNCTION("""COMPUTED_VALUE"""),"高二信")</f>
        <v>高二信</v>
      </c>
      <c r="D6" s="13" t="str">
        <f ca="1">IFERROR(__xludf.DUMMYFUNCTION("""COMPUTED_VALUE"""),"211161")</f>
        <v>211161</v>
      </c>
      <c r="E6" s="13" t="s">
        <v>317</v>
      </c>
      <c r="F6" s="13" t="str">
        <f ca="1">IFERROR(__xludf.DUMMYFUNCTION("""COMPUTED_VALUE"""),"06")</f>
        <v>06</v>
      </c>
      <c r="G6" s="17" t="s">
        <v>19</v>
      </c>
      <c r="H6" s="8"/>
      <c r="I6" s="8"/>
      <c r="J6" s="8"/>
      <c r="K6" s="8"/>
      <c r="L6" s="8"/>
      <c r="M6" s="8"/>
      <c r="N6" s="8"/>
      <c r="O6" s="8"/>
      <c r="P6" s="8"/>
      <c r="Q6" s="8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IFERROR(__xludf.DUMMYFUNCTION("""COMPUTED_VALUE"""),"505")</f>
        <v>505</v>
      </c>
      <c r="C7" s="13" t="str">
        <f ca="1">IFERROR(__xludf.DUMMYFUNCTION("""COMPUTED_VALUE"""),"高二信")</f>
        <v>高二信</v>
      </c>
      <c r="D7" s="13" t="str">
        <f ca="1">IFERROR(__xludf.DUMMYFUNCTION("""COMPUTED_VALUE"""),"211206")</f>
        <v>211206</v>
      </c>
      <c r="E7" s="13" t="s">
        <v>318</v>
      </c>
      <c r="F7" s="13" t="str">
        <f ca="1">IFERROR(__xludf.DUMMYFUNCTION("""COMPUTED_VALUE"""),"05")</f>
        <v>05</v>
      </c>
      <c r="G7" s="17" t="s">
        <v>19</v>
      </c>
      <c r="H7" s="8"/>
      <c r="I7" s="8"/>
      <c r="J7" s="8"/>
      <c r="K7" s="8"/>
      <c r="L7" s="8"/>
      <c r="M7" s="8"/>
      <c r="N7" s="8"/>
      <c r="O7" s="8"/>
      <c r="P7" s="8"/>
      <c r="Q7" s="8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IFERROR(__xludf.DUMMYFUNCTION("""COMPUTED_VALUE"""),"505")</f>
        <v>505</v>
      </c>
      <c r="C8" s="13" t="str">
        <f ca="1">IFERROR(__xludf.DUMMYFUNCTION("""COMPUTED_VALUE"""),"高二信")</f>
        <v>高二信</v>
      </c>
      <c r="D8" s="13" t="str">
        <f ca="1">IFERROR(__xludf.DUMMYFUNCTION("""COMPUTED_VALUE"""),"211213")</f>
        <v>211213</v>
      </c>
      <c r="E8" s="13" t="s">
        <v>319</v>
      </c>
      <c r="F8" s="13" t="str">
        <f ca="1">IFERROR(__xludf.DUMMYFUNCTION("""COMPUTED_VALUE"""),"10")</f>
        <v>10</v>
      </c>
      <c r="G8" s="17" t="s">
        <v>19</v>
      </c>
      <c r="H8" s="8"/>
      <c r="I8" s="8"/>
      <c r="J8" s="8"/>
      <c r="K8" s="8"/>
      <c r="L8" s="8"/>
      <c r="M8" s="8"/>
      <c r="N8" s="8"/>
      <c r="O8" s="8"/>
      <c r="P8" s="8"/>
      <c r="Q8" s="8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IFERROR(__xludf.DUMMYFUNCTION("""COMPUTED_VALUE"""),"505")</f>
        <v>505</v>
      </c>
      <c r="C9" s="13" t="str">
        <f ca="1">IFERROR(__xludf.DUMMYFUNCTION("""COMPUTED_VALUE"""),"高二信")</f>
        <v>高二信</v>
      </c>
      <c r="D9" s="13" t="str">
        <f ca="1">IFERROR(__xludf.DUMMYFUNCTION("""COMPUTED_VALUE"""),"211215")</f>
        <v>211215</v>
      </c>
      <c r="E9" s="13" t="s">
        <v>320</v>
      </c>
      <c r="F9" s="13" t="str">
        <f ca="1">IFERROR(__xludf.DUMMYFUNCTION("""COMPUTED_VALUE"""),"13")</f>
        <v>13</v>
      </c>
      <c r="G9" s="17" t="s">
        <v>19</v>
      </c>
      <c r="H9" s="8"/>
      <c r="I9" s="8"/>
      <c r="J9" s="8"/>
      <c r="K9" s="8"/>
      <c r="L9" s="8"/>
      <c r="M9" s="8"/>
      <c r="N9" s="8"/>
      <c r="O9" s="8"/>
      <c r="P9" s="8"/>
      <c r="Q9" s="8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IFERROR(__xludf.DUMMYFUNCTION("""COMPUTED_VALUE"""),"505")</f>
        <v>505</v>
      </c>
      <c r="C10" s="13" t="str">
        <f ca="1">IFERROR(__xludf.DUMMYFUNCTION("""COMPUTED_VALUE"""),"高二信")</f>
        <v>高二信</v>
      </c>
      <c r="D10" s="13" t="str">
        <f ca="1">IFERROR(__xludf.DUMMYFUNCTION("""COMPUTED_VALUE"""),"211226")</f>
        <v>211226</v>
      </c>
      <c r="E10" s="13" t="s">
        <v>321</v>
      </c>
      <c r="F10" s="13" t="str">
        <f ca="1">IFERROR(__xludf.DUMMYFUNCTION("""COMPUTED_VALUE"""),"23")</f>
        <v>23</v>
      </c>
      <c r="G10" s="17" t="s">
        <v>19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IFERROR(__xludf.DUMMYFUNCTION("""COMPUTED_VALUE"""),"505")</f>
        <v>505</v>
      </c>
      <c r="C11" s="13" t="str">
        <f ca="1">IFERROR(__xludf.DUMMYFUNCTION("""COMPUTED_VALUE"""),"高二信")</f>
        <v>高二信</v>
      </c>
      <c r="D11" s="13" t="str">
        <f ca="1">IFERROR(__xludf.DUMMYFUNCTION("""COMPUTED_VALUE"""),"211228")</f>
        <v>211228</v>
      </c>
      <c r="E11" s="13" t="s">
        <v>322</v>
      </c>
      <c r="F11" s="13" t="str">
        <f ca="1">IFERROR(__xludf.DUMMYFUNCTION("""COMPUTED_VALUE"""),"24")</f>
        <v>24</v>
      </c>
      <c r="G11" s="17" t="s">
        <v>19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IFERROR(__xludf.DUMMYFUNCTION("""COMPUTED_VALUE"""),"505")</f>
        <v>505</v>
      </c>
      <c r="C12" s="13" t="str">
        <f ca="1">IFERROR(__xludf.DUMMYFUNCTION("""COMPUTED_VALUE"""),"高二信")</f>
        <v>高二信</v>
      </c>
      <c r="D12" s="13" t="str">
        <f ca="1">IFERROR(__xludf.DUMMYFUNCTION("""COMPUTED_VALUE"""),"211242")</f>
        <v>211242</v>
      </c>
      <c r="E12" s="13" t="s">
        <v>323</v>
      </c>
      <c r="F12" s="13" t="str">
        <f ca="1">IFERROR(__xludf.DUMMYFUNCTION("""COMPUTED_VALUE"""),"38")</f>
        <v>38</v>
      </c>
      <c r="G12" s="17" t="s">
        <v>19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IFERROR(__xludf.DUMMYFUNCTION("""COMPUTED_VALUE"""),"505")</f>
        <v>505</v>
      </c>
      <c r="C13" s="13" t="str">
        <f ca="1">IFERROR(__xludf.DUMMYFUNCTION("""COMPUTED_VALUE"""),"高二信")</f>
        <v>高二信</v>
      </c>
      <c r="D13" s="13" t="str">
        <f ca="1">IFERROR(__xludf.DUMMYFUNCTION("""COMPUTED_VALUE"""),"211259")</f>
        <v>211259</v>
      </c>
      <c r="E13" s="13" t="s">
        <v>135</v>
      </c>
      <c r="F13" s="13" t="str">
        <f ca="1">IFERROR(__xludf.DUMMYFUNCTION("""COMPUTED_VALUE"""),"08")</f>
        <v>08</v>
      </c>
      <c r="G13" s="17" t="s">
        <v>19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IFERROR(__xludf.DUMMYFUNCTION("""COMPUTED_VALUE"""),"505")</f>
        <v>505</v>
      </c>
      <c r="C14" s="13" t="str">
        <f ca="1">IFERROR(__xludf.DUMMYFUNCTION("""COMPUTED_VALUE"""),"高二信")</f>
        <v>高二信</v>
      </c>
      <c r="D14" s="13" t="str">
        <f ca="1">IFERROR(__xludf.DUMMYFUNCTION("""COMPUTED_VALUE"""),"211273")</f>
        <v>211273</v>
      </c>
      <c r="E14" s="13" t="s">
        <v>324</v>
      </c>
      <c r="F14" s="13" t="str">
        <f ca="1">IFERROR(__xludf.DUMMYFUNCTION("""COMPUTED_VALUE"""),"16")</f>
        <v>16</v>
      </c>
      <c r="G14" s="17" t="s">
        <v>19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IFERROR(__xludf.DUMMYFUNCTION("""COMPUTED_VALUE"""),"505")</f>
        <v>505</v>
      </c>
      <c r="C15" s="13" t="str">
        <f ca="1">IFERROR(__xludf.DUMMYFUNCTION("""COMPUTED_VALUE"""),"高二信")</f>
        <v>高二信</v>
      </c>
      <c r="D15" s="13" t="str">
        <f ca="1">IFERROR(__xludf.DUMMYFUNCTION("""COMPUTED_VALUE"""),"211275")</f>
        <v>211275</v>
      </c>
      <c r="E15" s="13" t="s">
        <v>325</v>
      </c>
      <c r="F15" s="13" t="str">
        <f ca="1">IFERROR(__xludf.DUMMYFUNCTION("""COMPUTED_VALUE"""),"19")</f>
        <v>19</v>
      </c>
      <c r="G15" s="17" t="s">
        <v>19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IFERROR(__xludf.DUMMYFUNCTION("""COMPUTED_VALUE"""),"505")</f>
        <v>505</v>
      </c>
      <c r="C16" s="13" t="str">
        <f ca="1">IFERROR(__xludf.DUMMYFUNCTION("""COMPUTED_VALUE"""),"高二信")</f>
        <v>高二信</v>
      </c>
      <c r="D16" s="13" t="str">
        <f ca="1">IFERROR(__xludf.DUMMYFUNCTION("""COMPUTED_VALUE"""),"211276")</f>
        <v>211276</v>
      </c>
      <c r="E16" s="13" t="s">
        <v>326</v>
      </c>
      <c r="F16" s="13" t="str">
        <f ca="1">IFERROR(__xludf.DUMMYFUNCTION("""COMPUTED_VALUE"""),"20")</f>
        <v>20</v>
      </c>
      <c r="G16" s="17" t="s">
        <v>19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IFERROR(__xludf.DUMMYFUNCTION("""COMPUTED_VALUE"""),"505")</f>
        <v>505</v>
      </c>
      <c r="C17" s="13" t="str">
        <f ca="1">IFERROR(__xludf.DUMMYFUNCTION("""COMPUTED_VALUE"""),"高二信")</f>
        <v>高二信</v>
      </c>
      <c r="D17" s="13" t="str">
        <f ca="1">IFERROR(__xludf.DUMMYFUNCTION("""COMPUTED_VALUE"""),"211279")</f>
        <v>211279</v>
      </c>
      <c r="E17" s="13" t="s">
        <v>327</v>
      </c>
      <c r="F17" s="13" t="str">
        <f ca="1">IFERROR(__xludf.DUMMYFUNCTION("""COMPUTED_VALUE"""),"26")</f>
        <v>26</v>
      </c>
      <c r="G17" s="17" t="s">
        <v>19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IFERROR(__xludf.DUMMYFUNCTION("""COMPUTED_VALUE"""),"505")</f>
        <v>505</v>
      </c>
      <c r="C18" s="13" t="str">
        <f ca="1">IFERROR(__xludf.DUMMYFUNCTION("""COMPUTED_VALUE"""),"高二信")</f>
        <v>高二信</v>
      </c>
      <c r="D18" s="13" t="str">
        <f ca="1">IFERROR(__xludf.DUMMYFUNCTION("""COMPUTED_VALUE"""),"211286")</f>
        <v>211286</v>
      </c>
      <c r="E18" s="13" t="s">
        <v>328</v>
      </c>
      <c r="F18" s="13" t="str">
        <f ca="1">IFERROR(__xludf.DUMMYFUNCTION("""COMPUTED_VALUE"""),"32")</f>
        <v>32</v>
      </c>
      <c r="G18" s="17" t="s">
        <v>19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IFERROR(__xludf.DUMMYFUNCTION("""COMPUTED_VALUE"""),"505")</f>
        <v>505</v>
      </c>
      <c r="C19" s="13" t="str">
        <f ca="1">IFERROR(__xludf.DUMMYFUNCTION("""COMPUTED_VALUE"""),"高二信")</f>
        <v>高二信</v>
      </c>
      <c r="D19" s="13" t="str">
        <f ca="1">IFERROR(__xludf.DUMMYFUNCTION("""COMPUTED_VALUE"""),"211292")</f>
        <v>211292</v>
      </c>
      <c r="E19" s="13" t="s">
        <v>329</v>
      </c>
      <c r="F19" s="13" t="str">
        <f ca="1">IFERROR(__xludf.DUMMYFUNCTION("""COMPUTED_VALUE"""),"42")</f>
        <v>42</v>
      </c>
      <c r="G19" s="17" t="s">
        <v>19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IFERROR(__xludf.DUMMYFUNCTION("""COMPUTED_VALUE"""),"505")</f>
        <v>505</v>
      </c>
      <c r="C20" s="13" t="str">
        <f ca="1">IFERROR(__xludf.DUMMYFUNCTION("""COMPUTED_VALUE"""),"高二信")</f>
        <v>高二信</v>
      </c>
      <c r="D20" s="13" t="str">
        <f ca="1">IFERROR(__xludf.DUMMYFUNCTION("""COMPUTED_VALUE"""),"211299")</f>
        <v>211299</v>
      </c>
      <c r="E20" s="13" t="s">
        <v>330</v>
      </c>
      <c r="F20" s="13" t="str">
        <f ca="1">IFERROR(__xludf.DUMMYFUNCTION("""COMPUTED_VALUE"""),"04")</f>
        <v>04</v>
      </c>
      <c r="G20" s="17" t="s">
        <v>19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IFERROR(__xludf.DUMMYFUNCTION("""COMPUTED_VALUE"""),"505")</f>
        <v>505</v>
      </c>
      <c r="C21" s="13" t="str">
        <f ca="1">IFERROR(__xludf.DUMMYFUNCTION("""COMPUTED_VALUE"""),"高二信")</f>
        <v>高二信</v>
      </c>
      <c r="D21" s="13" t="str">
        <f ca="1">IFERROR(__xludf.DUMMYFUNCTION("""COMPUTED_VALUE"""),"211303")</f>
        <v>211303</v>
      </c>
      <c r="E21" s="13" t="s">
        <v>331</v>
      </c>
      <c r="F21" s="13" t="str">
        <f ca="1">IFERROR(__xludf.DUMMYFUNCTION("""COMPUTED_VALUE"""),"15")</f>
        <v>15</v>
      </c>
      <c r="G21" s="17" t="s">
        <v>19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IFERROR(__xludf.DUMMYFUNCTION("""COMPUTED_VALUE"""),"505")</f>
        <v>505</v>
      </c>
      <c r="C22" s="13" t="str">
        <f ca="1">IFERROR(__xludf.DUMMYFUNCTION("""COMPUTED_VALUE"""),"高二信")</f>
        <v>高二信</v>
      </c>
      <c r="D22" s="13" t="str">
        <f ca="1">IFERROR(__xludf.DUMMYFUNCTION("""COMPUTED_VALUE"""),"211305")</f>
        <v>211305</v>
      </c>
      <c r="E22" s="13" t="s">
        <v>332</v>
      </c>
      <c r="F22" s="13" t="str">
        <f ca="1">IFERROR(__xludf.DUMMYFUNCTION("""COMPUTED_VALUE"""),"09")</f>
        <v>09</v>
      </c>
      <c r="G22" s="17" t="s">
        <v>19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IFERROR(__xludf.DUMMYFUNCTION("""COMPUTED_VALUE"""),"505")</f>
        <v>505</v>
      </c>
      <c r="C23" s="13" t="str">
        <f ca="1">IFERROR(__xludf.DUMMYFUNCTION("""COMPUTED_VALUE"""),"高二信")</f>
        <v>高二信</v>
      </c>
      <c r="D23" s="13" t="str">
        <f ca="1">IFERROR(__xludf.DUMMYFUNCTION("""COMPUTED_VALUE"""),"211320")</f>
        <v>211320</v>
      </c>
      <c r="E23" s="13" t="s">
        <v>333</v>
      </c>
      <c r="F23" s="13" t="str">
        <f ca="1">IFERROR(__xludf.DUMMYFUNCTION("""COMPUTED_VALUE"""),"29")</f>
        <v>29</v>
      </c>
      <c r="G23" s="17" t="s">
        <v>19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IFERROR(__xludf.DUMMYFUNCTION("""COMPUTED_VALUE"""),"505")</f>
        <v>505</v>
      </c>
      <c r="C24" s="13" t="str">
        <f ca="1">IFERROR(__xludf.DUMMYFUNCTION("""COMPUTED_VALUE"""),"高二信")</f>
        <v>高二信</v>
      </c>
      <c r="D24" s="13" t="str">
        <f ca="1">IFERROR(__xludf.DUMMYFUNCTION("""COMPUTED_VALUE"""),"211332")</f>
        <v>211332</v>
      </c>
      <c r="E24" s="13" t="s">
        <v>334</v>
      </c>
      <c r="F24" s="13" t="str">
        <f ca="1">IFERROR(__xludf.DUMMYFUNCTION("""COMPUTED_VALUE"""),"30")</f>
        <v>30</v>
      </c>
      <c r="G24" s="17" t="s">
        <v>19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 t="str">
        <f t="shared" si="0"/>
        <v/>
      </c>
      <c r="B25" s="13"/>
      <c r="C25" s="13"/>
      <c r="D25" s="13"/>
      <c r="E25" s="13"/>
      <c r="F25" s="13"/>
      <c r="G25" s="13" t="s">
        <v>90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 t="str">
        <f t="shared" si="0"/>
        <v/>
      </c>
      <c r="B26" s="13"/>
      <c r="C26" s="13"/>
      <c r="D26" s="13"/>
      <c r="E26" s="13"/>
      <c r="F26" s="13"/>
      <c r="G26" s="13" t="s">
        <v>90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 t="str">
        <f t="shared" si="0"/>
        <v/>
      </c>
      <c r="B27" s="13"/>
      <c r="C27" s="13"/>
      <c r="D27" s="13"/>
      <c r="E27" s="13"/>
      <c r="F27" s="13"/>
      <c r="G27" s="13" t="s">
        <v>90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 t="str">
        <f t="shared" si="0"/>
        <v/>
      </c>
      <c r="B28" s="13"/>
      <c r="C28" s="13"/>
      <c r="D28" s="13"/>
      <c r="E28" s="13"/>
      <c r="F28" s="13"/>
      <c r="G28" s="13" t="s">
        <v>90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 t="str">
        <f t="shared" si="0"/>
        <v/>
      </c>
      <c r="B29" s="13"/>
      <c r="C29" s="13"/>
      <c r="D29" s="13"/>
      <c r="E29" s="13"/>
      <c r="F29" s="13"/>
      <c r="G29" s="13" t="s">
        <v>90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 t="str">
        <f t="shared" si="0"/>
        <v/>
      </c>
      <c r="B30" s="13"/>
      <c r="C30" s="13"/>
      <c r="D30" s="13"/>
      <c r="E30" s="13"/>
      <c r="F30" s="13"/>
      <c r="G30" s="13" t="s">
        <v>90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 t="str">
        <f t="shared" si="0"/>
        <v/>
      </c>
      <c r="B31" s="13"/>
      <c r="C31" s="13"/>
      <c r="D31" s="13"/>
      <c r="E31" s="13"/>
      <c r="F31" s="13"/>
      <c r="G31" s="13" t="s">
        <v>90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 t="str">
        <f t="shared" si="0"/>
        <v/>
      </c>
      <c r="B32" s="13"/>
      <c r="C32" s="13"/>
      <c r="D32" s="13"/>
      <c r="E32" s="13"/>
      <c r="F32" s="13"/>
      <c r="G32" s="13" t="s">
        <v>90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 t="str">
        <f t="shared" si="0"/>
        <v/>
      </c>
      <c r="B33" s="13"/>
      <c r="C33" s="13"/>
      <c r="D33" s="13"/>
      <c r="E33" s="13"/>
      <c r="F33" s="13"/>
      <c r="G33" s="13" t="s">
        <v>90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 t="str">
        <f t="shared" si="0"/>
        <v/>
      </c>
      <c r="B34" s="13"/>
      <c r="C34" s="13"/>
      <c r="D34" s="13"/>
      <c r="E34" s="13"/>
      <c r="F34" s="13"/>
      <c r="G34" s="13" t="s">
        <v>90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 t="str">
        <f t="shared" si="0"/>
        <v/>
      </c>
      <c r="B35" s="13"/>
      <c r="C35" s="13"/>
      <c r="D35" s="13"/>
      <c r="E35" s="13"/>
      <c r="F35" s="13"/>
      <c r="G35" s="13" t="s">
        <v>90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 t="str">
        <f t="shared" si="0"/>
        <v/>
      </c>
      <c r="B36" s="13"/>
      <c r="C36" s="13"/>
      <c r="D36" s="13"/>
      <c r="E36" s="13"/>
      <c r="F36" s="13"/>
      <c r="G36" s="13" t="s">
        <v>90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 t="str">
        <f t="shared" si="0"/>
        <v/>
      </c>
      <c r="B37" s="13"/>
      <c r="C37" s="13"/>
      <c r="D37" s="13"/>
      <c r="E37" s="13"/>
      <c r="F37" s="13"/>
      <c r="G37" s="13" t="s">
        <v>90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 t="str">
        <f t="shared" si="0"/>
        <v/>
      </c>
      <c r="B38" s="13"/>
      <c r="C38" s="13"/>
      <c r="D38" s="13"/>
      <c r="E38" s="13"/>
      <c r="F38" s="13"/>
      <c r="G38" s="13" t="s">
        <v>90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 t="str">
        <f t="shared" si="0"/>
        <v/>
      </c>
      <c r="B39" s="13"/>
      <c r="C39" s="13"/>
      <c r="D39" s="13"/>
      <c r="E39" s="13"/>
      <c r="F39" s="13"/>
      <c r="G39" s="13" t="s">
        <v>90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 t="str">
        <f t="shared" si="0"/>
        <v/>
      </c>
      <c r="B40" s="13"/>
      <c r="C40" s="13"/>
      <c r="D40" s="13"/>
      <c r="E40" s="13"/>
      <c r="F40" s="13"/>
      <c r="G40" s="13" t="s">
        <v>90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 t="str">
        <f t="shared" si="0"/>
        <v/>
      </c>
      <c r="B41" s="13"/>
      <c r="C41" s="13"/>
      <c r="D41" s="13"/>
      <c r="E41" s="13"/>
      <c r="F41" s="13"/>
      <c r="G41" s="13" t="s">
        <v>90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 t="str">
        <f t="shared" si="0"/>
        <v/>
      </c>
      <c r="B42" s="13"/>
      <c r="C42" s="13"/>
      <c r="D42" s="13"/>
      <c r="E42" s="13"/>
      <c r="F42" s="13"/>
      <c r="G42" s="13" t="s">
        <v>90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 t="str">
        <f t="shared" si="0"/>
        <v/>
      </c>
      <c r="B43" s="13"/>
      <c r="C43" s="13"/>
      <c r="D43" s="13"/>
      <c r="E43" s="13"/>
      <c r="F43" s="13"/>
      <c r="G43" s="13" t="s">
        <v>90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 t="str">
        <f t="shared" si="0"/>
        <v/>
      </c>
      <c r="B44" s="13"/>
      <c r="C44" s="13"/>
      <c r="D44" s="13"/>
      <c r="E44" s="13"/>
      <c r="F44" s="13"/>
      <c r="G44" s="13" t="s">
        <v>90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 t="str">
        <f t="shared" si="0"/>
        <v/>
      </c>
      <c r="B45" s="13"/>
      <c r="C45" s="13"/>
      <c r="D45" s="13"/>
      <c r="E45" s="13"/>
      <c r="F45" s="13"/>
      <c r="G45" s="13" t="s">
        <v>90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 t="str">
        <f t="shared" si="0"/>
        <v/>
      </c>
      <c r="B46" s="13"/>
      <c r="C46" s="13"/>
      <c r="D46" s="13"/>
      <c r="E46" s="13"/>
      <c r="F46" s="13"/>
      <c r="G46" s="13" t="str">
        <f t="shared" ref="G46:G126" si="1">IF(B46&lt;&gt;"",MID($B$1,4,20),"")</f>
        <v/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 t="str">
        <f t="shared" si="0"/>
        <v/>
      </c>
      <c r="B47" s="8"/>
      <c r="C47" s="8"/>
      <c r="D47" s="8"/>
      <c r="E47" s="8"/>
      <c r="F47" s="8"/>
      <c r="G47" s="13" t="str">
        <f t="shared" si="1"/>
        <v/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 t="str">
        <f t="shared" si="0"/>
        <v/>
      </c>
      <c r="B48" s="8"/>
      <c r="C48" s="8"/>
      <c r="D48" s="8"/>
      <c r="E48" s="8"/>
      <c r="F48" s="8"/>
      <c r="G48" s="13" t="str">
        <f t="shared" si="1"/>
        <v/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 t="str">
        <f t="shared" si="0"/>
        <v/>
      </c>
      <c r="B49" s="8"/>
      <c r="C49" s="8"/>
      <c r="D49" s="8"/>
      <c r="E49" s="8"/>
      <c r="F49" s="8"/>
      <c r="G49" s="13" t="str">
        <f t="shared" si="1"/>
        <v/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15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 t="str">
        <f t="shared" si="0"/>
        <v/>
      </c>
      <c r="B50" s="8"/>
      <c r="C50" s="8"/>
      <c r="D50" s="8"/>
      <c r="E50" s="8"/>
      <c r="F50" s="8"/>
      <c r="G50" s="13" t="str">
        <f t="shared" si="1"/>
        <v/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 t="str">
        <f t="shared" si="0"/>
        <v/>
      </c>
      <c r="B51" s="8"/>
      <c r="C51" s="8"/>
      <c r="D51" s="8"/>
      <c r="E51" s="8"/>
      <c r="F51" s="8"/>
      <c r="G51" s="13" t="str">
        <f t="shared" si="1"/>
        <v/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0"/>
        <v/>
      </c>
      <c r="B52" s="8"/>
      <c r="C52" s="8"/>
      <c r="D52" s="8"/>
      <c r="E52" s="8"/>
      <c r="F52" s="8"/>
      <c r="G52" s="13" t="str">
        <f t="shared" si="1"/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0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0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0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0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0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0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0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0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0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0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0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0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0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0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0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0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0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si="0"/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0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0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0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0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0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0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0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0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0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0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0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0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0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0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0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0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98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5</v>
      </c>
      <c r="C2" s="20" t="s">
        <v>97</v>
      </c>
      <c r="D2" s="18" t="s">
        <v>25</v>
      </c>
      <c r="E2" s="19" t="s">
        <v>17</v>
      </c>
      <c r="F2" s="18" t="s">
        <v>1</v>
      </c>
      <c r="G2" s="21">
        <f ca="1">A29</f>
        <v>25</v>
      </c>
      <c r="H2" s="29" t="s">
        <v>2</v>
      </c>
      <c r="I2" s="30"/>
      <c r="J2" s="29"/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75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B,M,Z"",0)"),"505")</f>
        <v>505</v>
      </c>
      <c r="C5" s="13" t="str">
        <f ca="1">IFERROR(__xludf.DUMMYFUNCTION("""COMPUTED_VALUE"""),"高二信")</f>
        <v>高二信</v>
      </c>
      <c r="D5" s="13" t="str">
        <f ca="1">IFERROR(__xludf.DUMMYFUNCTION("""COMPUTED_VALUE"""),"211161")</f>
        <v>211161</v>
      </c>
      <c r="E5" s="13" t="s">
        <v>317</v>
      </c>
      <c r="F5" s="13" t="str">
        <f ca="1">IFERROR(__xludf.DUMMYFUNCTION("""COMPUTED_VALUE"""),"06")</f>
        <v>06</v>
      </c>
      <c r="G5" s="13" t="s">
        <v>9</v>
      </c>
      <c r="H5" s="8"/>
      <c r="I5" s="8"/>
      <c r="J5" s="8"/>
      <c r="K5" s="8"/>
      <c r="L5" s="8"/>
      <c r="M5" s="8"/>
      <c r="N5" s="8"/>
      <c r="O5" s="8"/>
      <c r="P5" s="8"/>
      <c r="Q5" s="8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IFERROR(__xludf.DUMMYFUNCTION("""COMPUTED_VALUE"""),"505")</f>
        <v>505</v>
      </c>
      <c r="C6" s="13" t="str">
        <f ca="1">IFERROR(__xludf.DUMMYFUNCTION("""COMPUTED_VALUE"""),"高二信")</f>
        <v>高二信</v>
      </c>
      <c r="D6" s="13" t="str">
        <f ca="1">IFERROR(__xludf.DUMMYFUNCTION("""COMPUTED_VALUE"""),"211186")</f>
        <v>211186</v>
      </c>
      <c r="E6" s="13" t="s">
        <v>335</v>
      </c>
      <c r="F6" s="13" t="str">
        <f ca="1">IFERROR(__xludf.DUMMYFUNCTION("""COMPUTED_VALUE"""),"34")</f>
        <v>34</v>
      </c>
      <c r="G6" s="13" t="s">
        <v>9</v>
      </c>
      <c r="H6" s="8"/>
      <c r="I6" s="8"/>
      <c r="J6" s="8"/>
      <c r="K6" s="8"/>
      <c r="L6" s="8"/>
      <c r="M6" s="8"/>
      <c r="N6" s="8"/>
      <c r="O6" s="8"/>
      <c r="P6" s="8"/>
      <c r="Q6" s="8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IFERROR(__xludf.DUMMYFUNCTION("""COMPUTED_VALUE"""),"505")</f>
        <v>505</v>
      </c>
      <c r="C7" s="13" t="str">
        <f ca="1">IFERROR(__xludf.DUMMYFUNCTION("""COMPUTED_VALUE"""),"高二信")</f>
        <v>高二信</v>
      </c>
      <c r="D7" s="13" t="str">
        <f ca="1">IFERROR(__xludf.DUMMYFUNCTION("""COMPUTED_VALUE"""),"211206")</f>
        <v>211206</v>
      </c>
      <c r="E7" s="13" t="s">
        <v>318</v>
      </c>
      <c r="F7" s="13" t="str">
        <f ca="1">IFERROR(__xludf.DUMMYFUNCTION("""COMPUTED_VALUE"""),"05")</f>
        <v>05</v>
      </c>
      <c r="G7" s="13" t="s">
        <v>9</v>
      </c>
      <c r="H7" s="8"/>
      <c r="I7" s="8"/>
      <c r="J7" s="8"/>
      <c r="K7" s="8"/>
      <c r="L7" s="8"/>
      <c r="M7" s="8"/>
      <c r="N7" s="8"/>
      <c r="O7" s="8"/>
      <c r="P7" s="8"/>
      <c r="Q7" s="8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IFERROR(__xludf.DUMMYFUNCTION("""COMPUTED_VALUE"""),"505")</f>
        <v>505</v>
      </c>
      <c r="C8" s="13" t="str">
        <f ca="1">IFERROR(__xludf.DUMMYFUNCTION("""COMPUTED_VALUE"""),"高二信")</f>
        <v>高二信</v>
      </c>
      <c r="D8" s="13" t="str">
        <f ca="1">IFERROR(__xludf.DUMMYFUNCTION("""COMPUTED_VALUE"""),"211213")</f>
        <v>211213</v>
      </c>
      <c r="E8" s="13" t="s">
        <v>319</v>
      </c>
      <c r="F8" s="13" t="str">
        <f ca="1">IFERROR(__xludf.DUMMYFUNCTION("""COMPUTED_VALUE"""),"10")</f>
        <v>10</v>
      </c>
      <c r="G8" s="13" t="s">
        <v>9</v>
      </c>
      <c r="H8" s="8"/>
      <c r="I8" s="8"/>
      <c r="J8" s="8"/>
      <c r="K8" s="8"/>
      <c r="L8" s="8"/>
      <c r="M8" s="8"/>
      <c r="N8" s="8"/>
      <c r="O8" s="8"/>
      <c r="P8" s="8"/>
      <c r="Q8" s="8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IFERROR(__xludf.DUMMYFUNCTION("""COMPUTED_VALUE"""),"505")</f>
        <v>505</v>
      </c>
      <c r="C9" s="13" t="str">
        <f ca="1">IFERROR(__xludf.DUMMYFUNCTION("""COMPUTED_VALUE"""),"高二信")</f>
        <v>高二信</v>
      </c>
      <c r="D9" s="13" t="str">
        <f ca="1">IFERROR(__xludf.DUMMYFUNCTION("""COMPUTED_VALUE"""),"211215")</f>
        <v>211215</v>
      </c>
      <c r="E9" s="13" t="s">
        <v>320</v>
      </c>
      <c r="F9" s="13" t="str">
        <f ca="1">IFERROR(__xludf.DUMMYFUNCTION("""COMPUTED_VALUE"""),"13")</f>
        <v>13</v>
      </c>
      <c r="G9" s="13" t="s">
        <v>9</v>
      </c>
      <c r="H9" s="8"/>
      <c r="I9" s="8"/>
      <c r="J9" s="8"/>
      <c r="K9" s="8"/>
      <c r="L9" s="8"/>
      <c r="M9" s="8"/>
      <c r="N9" s="8"/>
      <c r="O9" s="8"/>
      <c r="P9" s="8"/>
      <c r="Q9" s="8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IFERROR(__xludf.DUMMYFUNCTION("""COMPUTED_VALUE"""),"505")</f>
        <v>505</v>
      </c>
      <c r="C10" s="13" t="str">
        <f ca="1">IFERROR(__xludf.DUMMYFUNCTION("""COMPUTED_VALUE"""),"高二信")</f>
        <v>高二信</v>
      </c>
      <c r="D10" s="13" t="str">
        <f ca="1">IFERROR(__xludf.DUMMYFUNCTION("""COMPUTED_VALUE"""),"211226")</f>
        <v>211226</v>
      </c>
      <c r="E10" s="13" t="s">
        <v>321</v>
      </c>
      <c r="F10" s="13" t="str">
        <f ca="1">IFERROR(__xludf.DUMMYFUNCTION("""COMPUTED_VALUE"""),"23")</f>
        <v>23</v>
      </c>
      <c r="G10" s="13" t="s">
        <v>9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IFERROR(__xludf.DUMMYFUNCTION("""COMPUTED_VALUE"""),"505")</f>
        <v>505</v>
      </c>
      <c r="C11" s="13" t="str">
        <f ca="1">IFERROR(__xludf.DUMMYFUNCTION("""COMPUTED_VALUE"""),"高二信")</f>
        <v>高二信</v>
      </c>
      <c r="D11" s="13" t="str">
        <f ca="1">IFERROR(__xludf.DUMMYFUNCTION("""COMPUTED_VALUE"""),"211259")</f>
        <v>211259</v>
      </c>
      <c r="E11" s="13" t="s">
        <v>135</v>
      </c>
      <c r="F11" s="13" t="str">
        <f ca="1">IFERROR(__xludf.DUMMYFUNCTION("""COMPUTED_VALUE"""),"08")</f>
        <v>08</v>
      </c>
      <c r="G11" s="13" t="s">
        <v>9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IFERROR(__xludf.DUMMYFUNCTION("""COMPUTED_VALUE"""),"505")</f>
        <v>505</v>
      </c>
      <c r="C12" s="13" t="str">
        <f ca="1">IFERROR(__xludf.DUMMYFUNCTION("""COMPUTED_VALUE"""),"高二信")</f>
        <v>高二信</v>
      </c>
      <c r="D12" s="13" t="str">
        <f ca="1">IFERROR(__xludf.DUMMYFUNCTION("""COMPUTED_VALUE"""),"211292")</f>
        <v>211292</v>
      </c>
      <c r="E12" s="13" t="s">
        <v>329</v>
      </c>
      <c r="F12" s="13" t="str">
        <f ca="1">IFERROR(__xludf.DUMMYFUNCTION("""COMPUTED_VALUE"""),"42")</f>
        <v>42</v>
      </c>
      <c r="G12" s="13" t="s">
        <v>9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IFERROR(__xludf.DUMMYFUNCTION("""COMPUTED_VALUE"""),"505")</f>
        <v>505</v>
      </c>
      <c r="C13" s="13" t="str">
        <f ca="1">IFERROR(__xludf.DUMMYFUNCTION("""COMPUTED_VALUE"""),"高二信")</f>
        <v>高二信</v>
      </c>
      <c r="D13" s="13" t="str">
        <f ca="1">IFERROR(__xludf.DUMMYFUNCTION("""COMPUTED_VALUE"""),"211332")</f>
        <v>211332</v>
      </c>
      <c r="E13" s="13" t="s">
        <v>334</v>
      </c>
      <c r="F13" s="13" t="str">
        <f ca="1">IFERROR(__xludf.DUMMYFUNCTION("""COMPUTED_VALUE"""),"30")</f>
        <v>30</v>
      </c>
      <c r="G13" s="13" t="s">
        <v>9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IFERROR(__xludf.DUMMYFUNCTION("""COMPUTED_VALUE"""),"506")</f>
        <v>506</v>
      </c>
      <c r="C14" s="13" t="str">
        <f ca="1">IFERROR(__xludf.DUMMYFUNCTION("""COMPUTED_VALUE"""),"高二望")</f>
        <v>高二望</v>
      </c>
      <c r="D14" s="13" t="str">
        <f ca="1">IFERROR(__xludf.DUMMYFUNCTION("""COMPUTED_VALUE"""),"211217")</f>
        <v>211217</v>
      </c>
      <c r="E14" s="13" t="s">
        <v>336</v>
      </c>
      <c r="F14" s="13" t="str">
        <f ca="1">IFERROR(__xludf.DUMMYFUNCTION("""COMPUTED_VALUE"""),"11")</f>
        <v>11</v>
      </c>
      <c r="G14" s="13" t="s">
        <v>9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IFERROR(__xludf.DUMMYFUNCTION("""COMPUTED_VALUE"""),"506")</f>
        <v>506</v>
      </c>
      <c r="C15" s="13" t="str">
        <f ca="1">IFERROR(__xludf.DUMMYFUNCTION("""COMPUTED_VALUE"""),"高二望")</f>
        <v>高二望</v>
      </c>
      <c r="D15" s="13" t="str">
        <f ca="1">IFERROR(__xludf.DUMMYFUNCTION("""COMPUTED_VALUE"""),"211250")</f>
        <v>211250</v>
      </c>
      <c r="E15" s="13" t="s">
        <v>337</v>
      </c>
      <c r="F15" s="13" t="str">
        <f ca="1">IFERROR(__xludf.DUMMYFUNCTION("""COMPUTED_VALUE"""),"05")</f>
        <v>05</v>
      </c>
      <c r="G15" s="13" t="s">
        <v>9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IFERROR(__xludf.DUMMYFUNCTION("""COMPUTED_VALUE"""),"506")</f>
        <v>506</v>
      </c>
      <c r="C16" s="13" t="str">
        <f ca="1">IFERROR(__xludf.DUMMYFUNCTION("""COMPUTED_VALUE"""),"高二望")</f>
        <v>高二望</v>
      </c>
      <c r="D16" s="13" t="str">
        <f ca="1">IFERROR(__xludf.DUMMYFUNCTION("""COMPUTED_VALUE"""),"211255")</f>
        <v>211255</v>
      </c>
      <c r="E16" s="13" t="s">
        <v>338</v>
      </c>
      <c r="F16" s="13" t="str">
        <f ca="1">IFERROR(__xludf.DUMMYFUNCTION("""COMPUTED_VALUE"""),"16")</f>
        <v>16</v>
      </c>
      <c r="G16" s="13" t="s">
        <v>9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IFERROR(__xludf.DUMMYFUNCTION("""COMPUTED_VALUE"""),"506")</f>
        <v>506</v>
      </c>
      <c r="C17" s="13" t="str">
        <f ca="1">IFERROR(__xludf.DUMMYFUNCTION("""COMPUTED_VALUE"""),"高二望")</f>
        <v>高二望</v>
      </c>
      <c r="D17" s="13" t="str">
        <f ca="1">IFERROR(__xludf.DUMMYFUNCTION("""COMPUTED_VALUE"""),"211304")</f>
        <v>211304</v>
      </c>
      <c r="E17" s="13" t="s">
        <v>339</v>
      </c>
      <c r="F17" s="13" t="str">
        <f ca="1">IFERROR(__xludf.DUMMYFUNCTION("""COMPUTED_VALUE"""),"15")</f>
        <v>15</v>
      </c>
      <c r="G17" s="13" t="s">
        <v>9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IFERROR(__xludf.DUMMYFUNCTION("""COMPUTED_VALUE"""),"506")</f>
        <v>506</v>
      </c>
      <c r="C18" s="13" t="str">
        <f ca="1">IFERROR(__xludf.DUMMYFUNCTION("""COMPUTED_VALUE"""),"高二望")</f>
        <v>高二望</v>
      </c>
      <c r="D18" s="13" t="str">
        <f ca="1">IFERROR(__xludf.DUMMYFUNCTION("""COMPUTED_VALUE"""),"211322")</f>
        <v>211322</v>
      </c>
      <c r="E18" s="13" t="s">
        <v>340</v>
      </c>
      <c r="F18" s="13" t="str">
        <f ca="1">IFERROR(__xludf.DUMMYFUNCTION("""COMPUTED_VALUE"""),"24")</f>
        <v>24</v>
      </c>
      <c r="G18" s="13" t="s">
        <v>9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IFERROR(__xludf.DUMMYFUNCTION("""COMPUTED_VALUE"""),"506")</f>
        <v>506</v>
      </c>
      <c r="C19" s="13" t="str">
        <f ca="1">IFERROR(__xludf.DUMMYFUNCTION("""COMPUTED_VALUE"""),"高二望")</f>
        <v>高二望</v>
      </c>
      <c r="D19" s="13" t="str">
        <f ca="1">IFERROR(__xludf.DUMMYFUNCTION("""COMPUTED_VALUE"""),"211331")</f>
        <v>211331</v>
      </c>
      <c r="E19" s="13" t="s">
        <v>226</v>
      </c>
      <c r="F19" s="13" t="str">
        <f ca="1">IFERROR(__xludf.DUMMYFUNCTION("""COMPUTED_VALUE"""),"32")</f>
        <v>32</v>
      </c>
      <c r="G19" s="13" t="s">
        <v>9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IFERROR(__xludf.DUMMYFUNCTION("""COMPUTED_VALUE"""),"507")</f>
        <v>507</v>
      </c>
      <c r="C20" s="13" t="str">
        <f ca="1">IFERROR(__xludf.DUMMYFUNCTION("""COMPUTED_VALUE"""),"高二愛")</f>
        <v>高二愛</v>
      </c>
      <c r="D20" s="13" t="str">
        <f ca="1">IFERROR(__xludf.DUMMYFUNCTION("""COMPUTED_VALUE"""),"211230")</f>
        <v>211230</v>
      </c>
      <c r="E20" s="13" t="s">
        <v>341</v>
      </c>
      <c r="F20" s="13" t="str">
        <f ca="1">IFERROR(__xludf.DUMMYFUNCTION("""COMPUTED_VALUE"""),"30")</f>
        <v>30</v>
      </c>
      <c r="G20" s="13" t="s">
        <v>9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IFERROR(__xludf.DUMMYFUNCTION("""COMPUTED_VALUE"""),"507")</f>
        <v>507</v>
      </c>
      <c r="C21" s="13" t="str">
        <f ca="1">IFERROR(__xludf.DUMMYFUNCTION("""COMPUTED_VALUE"""),"高二愛")</f>
        <v>高二愛</v>
      </c>
      <c r="D21" s="13" t="str">
        <f ca="1">IFERROR(__xludf.DUMMYFUNCTION("""COMPUTED_VALUE"""),"211232")</f>
        <v>211232</v>
      </c>
      <c r="E21" s="13" t="s">
        <v>307</v>
      </c>
      <c r="F21" s="13" t="str">
        <f ca="1">IFERROR(__xludf.DUMMYFUNCTION("""COMPUTED_VALUE"""),"34")</f>
        <v>34</v>
      </c>
      <c r="G21" s="13" t="s">
        <v>9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IFERROR(__xludf.DUMMYFUNCTION("""COMPUTED_VALUE"""),"507")</f>
        <v>507</v>
      </c>
      <c r="C22" s="13" t="str">
        <f ca="1">IFERROR(__xludf.DUMMYFUNCTION("""COMPUTED_VALUE"""),"高二愛")</f>
        <v>高二愛</v>
      </c>
      <c r="D22" s="13" t="str">
        <f ca="1">IFERROR(__xludf.DUMMYFUNCTION("""COMPUTED_VALUE"""),"211237")</f>
        <v>211237</v>
      </c>
      <c r="E22" s="13" t="s">
        <v>342</v>
      </c>
      <c r="F22" s="13" t="str">
        <f ca="1">IFERROR(__xludf.DUMMYFUNCTION("""COMPUTED_VALUE"""),"39")</f>
        <v>39</v>
      </c>
      <c r="G22" s="13" t="s">
        <v>9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IFERROR(__xludf.DUMMYFUNCTION("""COMPUTED_VALUE"""),"507")</f>
        <v>507</v>
      </c>
      <c r="C23" s="13" t="str">
        <f ca="1">IFERROR(__xludf.DUMMYFUNCTION("""COMPUTED_VALUE"""),"高二愛")</f>
        <v>高二愛</v>
      </c>
      <c r="D23" s="13" t="str">
        <f ca="1">IFERROR(__xludf.DUMMYFUNCTION("""COMPUTED_VALUE"""),"211243")</f>
        <v>211243</v>
      </c>
      <c r="E23" s="13" t="s">
        <v>343</v>
      </c>
      <c r="F23" s="13" t="str">
        <f ca="1">IFERROR(__xludf.DUMMYFUNCTION("""COMPUTED_VALUE"""),"42")</f>
        <v>42</v>
      </c>
      <c r="G23" s="13" t="s">
        <v>9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IFERROR(__xludf.DUMMYFUNCTION("""COMPUTED_VALUE"""),"507")</f>
        <v>507</v>
      </c>
      <c r="C24" s="13" t="str">
        <f ca="1">IFERROR(__xludf.DUMMYFUNCTION("""COMPUTED_VALUE"""),"高二愛")</f>
        <v>高二愛</v>
      </c>
      <c r="D24" s="13" t="str">
        <f ca="1">IFERROR(__xludf.DUMMYFUNCTION("""COMPUTED_VALUE"""),"211248")</f>
        <v>211248</v>
      </c>
      <c r="E24" s="13" t="s">
        <v>344</v>
      </c>
      <c r="F24" s="13" t="str">
        <f ca="1">IFERROR(__xludf.DUMMYFUNCTION("""COMPUTED_VALUE"""),"04")</f>
        <v>04</v>
      </c>
      <c r="G24" s="13" t="s">
        <v>9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IFERROR(__xludf.DUMMYFUNCTION("""COMPUTED_VALUE"""),"507")</f>
        <v>507</v>
      </c>
      <c r="C25" s="13" t="str">
        <f ca="1">IFERROR(__xludf.DUMMYFUNCTION("""COMPUTED_VALUE"""),"高二愛")</f>
        <v>高二愛</v>
      </c>
      <c r="D25" s="13" t="str">
        <f ca="1">IFERROR(__xludf.DUMMYFUNCTION("""COMPUTED_VALUE"""),"211265")</f>
        <v>211265</v>
      </c>
      <c r="E25" s="13" t="s">
        <v>345</v>
      </c>
      <c r="F25" s="13" t="str">
        <f ca="1">IFERROR(__xludf.DUMMYFUNCTION("""COMPUTED_VALUE"""),"18")</f>
        <v>18</v>
      </c>
      <c r="G25" s="13" t="s">
        <v>9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IFERROR(__xludf.DUMMYFUNCTION("""COMPUTED_VALUE"""),"507")</f>
        <v>507</v>
      </c>
      <c r="C26" s="13" t="str">
        <f ca="1">IFERROR(__xludf.DUMMYFUNCTION("""COMPUTED_VALUE"""),"高二愛")</f>
        <v>高二愛</v>
      </c>
      <c r="D26" s="13" t="str">
        <f ca="1">IFERROR(__xludf.DUMMYFUNCTION("""COMPUTED_VALUE"""),"211293")</f>
        <v>211293</v>
      </c>
      <c r="E26" s="13" t="s">
        <v>346</v>
      </c>
      <c r="F26" s="13" t="str">
        <f ca="1">IFERROR(__xludf.DUMMYFUNCTION("""COMPUTED_VALUE"""),"43")</f>
        <v>43</v>
      </c>
      <c r="G26" s="13" t="s">
        <v>9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IFERROR(__xludf.DUMMYFUNCTION("""COMPUTED_VALUE"""),"507")</f>
        <v>507</v>
      </c>
      <c r="C27" s="13" t="str">
        <f ca="1">IFERROR(__xludf.DUMMYFUNCTION("""COMPUTED_VALUE"""),"高二愛")</f>
        <v>高二愛</v>
      </c>
      <c r="D27" s="13" t="str">
        <f ca="1">IFERROR(__xludf.DUMMYFUNCTION("""COMPUTED_VALUE"""),"211316")</f>
        <v>211316</v>
      </c>
      <c r="E27" s="13" t="s">
        <v>347</v>
      </c>
      <c r="F27" s="13" t="str">
        <f ca="1">IFERROR(__xludf.DUMMYFUNCTION("""COMPUTED_VALUE"""),"20")</f>
        <v>20</v>
      </c>
      <c r="G27" s="13" t="s">
        <v>9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IFERROR(__xludf.DUMMYFUNCTION("""COMPUTED_VALUE"""),"507")</f>
        <v>507</v>
      </c>
      <c r="C28" s="13" t="str">
        <f ca="1">IFERROR(__xludf.DUMMYFUNCTION("""COMPUTED_VALUE"""),"高二愛")</f>
        <v>高二愛</v>
      </c>
      <c r="D28" s="13" t="str">
        <f ca="1">IFERROR(__xludf.DUMMYFUNCTION("""COMPUTED_VALUE"""),"211324")</f>
        <v>211324</v>
      </c>
      <c r="E28" s="13" t="s">
        <v>348</v>
      </c>
      <c r="F28" s="13" t="str">
        <f ca="1">IFERROR(__xludf.DUMMYFUNCTION("""COMPUTED_VALUE"""),"29")</f>
        <v>29</v>
      </c>
      <c r="G28" s="13" t="s">
        <v>9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IFERROR(__xludf.DUMMYFUNCTION("""COMPUTED_VALUE"""),"507")</f>
        <v>507</v>
      </c>
      <c r="C29" s="13" t="str">
        <f ca="1">IFERROR(__xludf.DUMMYFUNCTION("""COMPUTED_VALUE"""),"高二愛")</f>
        <v>高二愛</v>
      </c>
      <c r="D29" s="13" t="str">
        <f ca="1">IFERROR(__xludf.DUMMYFUNCTION("""COMPUTED_VALUE"""),"211338")</f>
        <v>211338</v>
      </c>
      <c r="E29" s="13" t="s">
        <v>349</v>
      </c>
      <c r="F29" s="13" t="str">
        <f ca="1">IFERROR(__xludf.DUMMYFUNCTION("""COMPUTED_VALUE"""),"41")</f>
        <v>41</v>
      </c>
      <c r="G29" s="13" t="s">
        <v>9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 t="str">
        <f t="shared" si="0"/>
        <v/>
      </c>
      <c r="B30" s="13"/>
      <c r="C30" s="13"/>
      <c r="D30" s="13"/>
      <c r="E30" s="13"/>
      <c r="F30" s="13"/>
      <c r="G30" s="13" t="s">
        <v>90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 t="str">
        <f t="shared" si="0"/>
        <v/>
      </c>
      <c r="B31" s="13"/>
      <c r="C31" s="13"/>
      <c r="D31" s="13"/>
      <c r="E31" s="13"/>
      <c r="F31" s="13"/>
      <c r="G31" s="13" t="s">
        <v>90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 t="str">
        <f t="shared" si="0"/>
        <v/>
      </c>
      <c r="B32" s="13"/>
      <c r="C32" s="13"/>
      <c r="D32" s="13"/>
      <c r="E32" s="13"/>
      <c r="F32" s="13"/>
      <c r="G32" s="13" t="s">
        <v>90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 t="str">
        <f t="shared" si="0"/>
        <v/>
      </c>
      <c r="B33" s="13"/>
      <c r="C33" s="13"/>
      <c r="D33" s="13"/>
      <c r="E33" s="13"/>
      <c r="F33" s="13"/>
      <c r="G33" s="13" t="s">
        <v>90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 t="str">
        <f t="shared" si="0"/>
        <v/>
      </c>
      <c r="B34" s="13"/>
      <c r="C34" s="13"/>
      <c r="D34" s="13"/>
      <c r="E34" s="13"/>
      <c r="F34" s="13"/>
      <c r="G34" s="13" t="s">
        <v>90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 t="str">
        <f t="shared" si="0"/>
        <v/>
      </c>
      <c r="B35" s="13"/>
      <c r="C35" s="13"/>
      <c r="D35" s="13"/>
      <c r="E35" s="13"/>
      <c r="F35" s="13"/>
      <c r="G35" s="13" t="s">
        <v>90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 t="str">
        <f t="shared" si="0"/>
        <v/>
      </c>
      <c r="B36" s="13"/>
      <c r="C36" s="13"/>
      <c r="D36" s="13"/>
      <c r="E36" s="13"/>
      <c r="F36" s="13"/>
      <c r="G36" s="13" t="s">
        <v>90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 t="str">
        <f t="shared" si="0"/>
        <v/>
      </c>
      <c r="B37" s="13"/>
      <c r="C37" s="13"/>
      <c r="D37" s="13"/>
      <c r="E37" s="13"/>
      <c r="F37" s="13"/>
      <c r="G37" s="13" t="s">
        <v>90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 t="str">
        <f t="shared" si="0"/>
        <v/>
      </c>
      <c r="B38" s="13"/>
      <c r="C38" s="13"/>
      <c r="D38" s="13"/>
      <c r="E38" s="13"/>
      <c r="F38" s="13"/>
      <c r="G38" s="13" t="s">
        <v>90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 t="str">
        <f t="shared" si="0"/>
        <v/>
      </c>
      <c r="B39" s="13"/>
      <c r="C39" s="13"/>
      <c r="D39" s="13"/>
      <c r="E39" s="13"/>
      <c r="F39" s="13"/>
      <c r="G39" s="13" t="s">
        <v>90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 t="str">
        <f t="shared" si="0"/>
        <v/>
      </c>
      <c r="B40" s="13"/>
      <c r="C40" s="13"/>
      <c r="D40" s="13"/>
      <c r="E40" s="13"/>
      <c r="F40" s="13"/>
      <c r="G40" s="13" t="s">
        <v>90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 t="str">
        <f t="shared" si="0"/>
        <v/>
      </c>
      <c r="B41" s="13"/>
      <c r="C41" s="13"/>
      <c r="D41" s="13"/>
      <c r="E41" s="13"/>
      <c r="F41" s="13"/>
      <c r="G41" s="13" t="s">
        <v>90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 t="str">
        <f t="shared" si="0"/>
        <v/>
      </c>
      <c r="B42" s="13"/>
      <c r="C42" s="13"/>
      <c r="D42" s="13"/>
      <c r="E42" s="13"/>
      <c r="F42" s="13"/>
      <c r="G42" s="13" t="s">
        <v>90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 t="str">
        <f t="shared" si="0"/>
        <v/>
      </c>
      <c r="B43" s="13"/>
      <c r="C43" s="13"/>
      <c r="D43" s="13"/>
      <c r="E43" s="13"/>
      <c r="F43" s="13"/>
      <c r="G43" s="13" t="s">
        <v>90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 t="str">
        <f t="shared" si="0"/>
        <v/>
      </c>
      <c r="B44" s="13"/>
      <c r="C44" s="13"/>
      <c r="D44" s="13"/>
      <c r="E44" s="13"/>
      <c r="F44" s="13"/>
      <c r="G44" s="13" t="s">
        <v>90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 t="str">
        <f t="shared" si="0"/>
        <v/>
      </c>
      <c r="B45" s="13"/>
      <c r="C45" s="13"/>
      <c r="D45" s="13"/>
      <c r="E45" s="13"/>
      <c r="F45" s="13"/>
      <c r="G45" s="13" t="s">
        <v>90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 t="str">
        <f t="shared" si="0"/>
        <v/>
      </c>
      <c r="B46" s="13"/>
      <c r="C46" s="13"/>
      <c r="D46" s="13"/>
      <c r="E46" s="13"/>
      <c r="F46" s="13"/>
      <c r="G46" s="13" t="str">
        <f t="shared" ref="G46:G126" si="1">IF(B46&lt;&gt;"",MID($B$1,4,20),"")</f>
        <v/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 t="str">
        <f t="shared" si="0"/>
        <v/>
      </c>
      <c r="B47" s="8"/>
      <c r="C47" s="8"/>
      <c r="D47" s="8"/>
      <c r="E47" s="8"/>
      <c r="F47" s="8"/>
      <c r="G47" s="13" t="str">
        <f t="shared" si="1"/>
        <v/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 t="str">
        <f t="shared" si="0"/>
        <v/>
      </c>
      <c r="B48" s="8"/>
      <c r="C48" s="8"/>
      <c r="D48" s="8"/>
      <c r="E48" s="8"/>
      <c r="F48" s="8"/>
      <c r="G48" s="13" t="str">
        <f t="shared" si="1"/>
        <v/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 t="str">
        <f t="shared" si="0"/>
        <v/>
      </c>
      <c r="B49" s="8"/>
      <c r="C49" s="8"/>
      <c r="D49" s="8"/>
      <c r="E49" s="8"/>
      <c r="F49" s="8"/>
      <c r="G49" s="13" t="str">
        <f t="shared" si="1"/>
        <v/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15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 t="str">
        <f t="shared" si="0"/>
        <v/>
      </c>
      <c r="B50" s="8"/>
      <c r="C50" s="8"/>
      <c r="D50" s="8"/>
      <c r="E50" s="8"/>
      <c r="F50" s="8"/>
      <c r="G50" s="13" t="str">
        <f t="shared" si="1"/>
        <v/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 t="str">
        <f t="shared" si="0"/>
        <v/>
      </c>
      <c r="B51" s="8"/>
      <c r="C51" s="8"/>
      <c r="D51" s="8"/>
      <c r="E51" s="8"/>
      <c r="F51" s="8"/>
      <c r="G51" s="13" t="str">
        <f t="shared" si="1"/>
        <v/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0"/>
        <v/>
      </c>
      <c r="B52" s="8"/>
      <c r="C52" s="8"/>
      <c r="D52" s="8"/>
      <c r="E52" s="8"/>
      <c r="F52" s="8"/>
      <c r="G52" s="13" t="str">
        <f t="shared" si="1"/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0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0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0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0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0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0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0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0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0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0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0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0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0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0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0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0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0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si="0"/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0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0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0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0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0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0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0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0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0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0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0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0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0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0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0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0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5" bestFit="1" customWidth="1"/>
    <col min="8" max="17" width="8.90625" style="3" customWidth="1"/>
  </cols>
  <sheetData>
    <row r="1" spans="1:26" ht="38" customHeight="1">
      <c r="A1" s="24" t="s">
        <v>101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40">
      <c r="A2" s="18" t="s">
        <v>0</v>
      </c>
      <c r="B2" s="19" t="s">
        <v>5</v>
      </c>
      <c r="C2" s="22" t="s">
        <v>100</v>
      </c>
      <c r="D2" s="18" t="s">
        <v>25</v>
      </c>
      <c r="E2" s="19" t="s">
        <v>11</v>
      </c>
      <c r="F2" s="18" t="s">
        <v>1</v>
      </c>
      <c r="G2" s="21">
        <f ca="1">A30</f>
        <v>26</v>
      </c>
      <c r="H2" s="29" t="s">
        <v>2</v>
      </c>
      <c r="I2" s="30"/>
      <c r="J2" s="29"/>
      <c r="K2" s="30"/>
      <c r="L2" s="33" t="s">
        <v>85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B,M,Z"",0)"),"505")</f>
        <v>505</v>
      </c>
      <c r="C5" s="13" t="str">
        <f ca="1">IFERROR(__xludf.DUMMYFUNCTION("""COMPUTED_VALUE"""),"高二信")</f>
        <v>高二信</v>
      </c>
      <c r="D5" s="13" t="str">
        <f ca="1">IFERROR(__xludf.DUMMYFUNCTION("""COMPUTED_VALUE"""),"211186")</f>
        <v>211186</v>
      </c>
      <c r="E5" s="13" t="s">
        <v>335</v>
      </c>
      <c r="F5" s="13" t="str">
        <f ca="1">IFERROR(__xludf.DUMMYFUNCTION("""COMPUTED_VALUE"""),"34")</f>
        <v>34</v>
      </c>
      <c r="G5" s="13" t="s">
        <v>10</v>
      </c>
      <c r="H5" s="8"/>
      <c r="I5" s="8"/>
      <c r="J5" s="8"/>
      <c r="K5" s="8"/>
      <c r="L5" s="8"/>
      <c r="M5" s="8"/>
      <c r="N5" s="8"/>
      <c r="O5" s="8"/>
      <c r="P5" s="8"/>
      <c r="Q5" s="8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IFERROR(__xludf.DUMMYFUNCTION("""COMPUTED_VALUE"""),"505")</f>
        <v>505</v>
      </c>
      <c r="C6" s="13" t="str">
        <f ca="1">IFERROR(__xludf.DUMMYFUNCTION("""COMPUTED_VALUE"""),"高二信")</f>
        <v>高二信</v>
      </c>
      <c r="D6" s="13" t="str">
        <f ca="1">IFERROR(__xludf.DUMMYFUNCTION("""COMPUTED_VALUE"""),"211215")</f>
        <v>211215</v>
      </c>
      <c r="E6" s="13" t="s">
        <v>320</v>
      </c>
      <c r="F6" s="13" t="str">
        <f ca="1">IFERROR(__xludf.DUMMYFUNCTION("""COMPUTED_VALUE"""),"13")</f>
        <v>13</v>
      </c>
      <c r="G6" s="13" t="s">
        <v>10</v>
      </c>
      <c r="H6" s="8"/>
      <c r="I6" s="8"/>
      <c r="J6" s="8"/>
      <c r="K6" s="8"/>
      <c r="L6" s="8"/>
      <c r="M6" s="8"/>
      <c r="N6" s="8"/>
      <c r="O6" s="8"/>
      <c r="P6" s="8"/>
      <c r="Q6" s="8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IFERROR(__xludf.DUMMYFUNCTION("""COMPUTED_VALUE"""),"505")</f>
        <v>505</v>
      </c>
      <c r="C7" s="13" t="str">
        <f ca="1">IFERROR(__xludf.DUMMYFUNCTION("""COMPUTED_VALUE"""),"高二信")</f>
        <v>高二信</v>
      </c>
      <c r="D7" s="13" t="str">
        <f ca="1">IFERROR(__xludf.DUMMYFUNCTION("""COMPUTED_VALUE"""),"211273")</f>
        <v>211273</v>
      </c>
      <c r="E7" s="13" t="s">
        <v>324</v>
      </c>
      <c r="F7" s="13" t="str">
        <f ca="1">IFERROR(__xludf.DUMMYFUNCTION("""COMPUTED_VALUE"""),"16")</f>
        <v>16</v>
      </c>
      <c r="G7" s="13" t="s">
        <v>10</v>
      </c>
      <c r="H7" s="8"/>
      <c r="I7" s="8"/>
      <c r="J7" s="8"/>
      <c r="K7" s="8"/>
      <c r="L7" s="8"/>
      <c r="M7" s="8"/>
      <c r="N7" s="8"/>
      <c r="O7" s="8"/>
      <c r="P7" s="8"/>
      <c r="Q7" s="8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IFERROR(__xludf.DUMMYFUNCTION("""COMPUTED_VALUE"""),"505")</f>
        <v>505</v>
      </c>
      <c r="C8" s="13" t="str">
        <f ca="1">IFERROR(__xludf.DUMMYFUNCTION("""COMPUTED_VALUE"""),"高二信")</f>
        <v>高二信</v>
      </c>
      <c r="D8" s="13" t="str">
        <f ca="1">IFERROR(__xludf.DUMMYFUNCTION("""COMPUTED_VALUE"""),"211292")</f>
        <v>211292</v>
      </c>
      <c r="E8" s="13" t="s">
        <v>329</v>
      </c>
      <c r="F8" s="13" t="str">
        <f ca="1">IFERROR(__xludf.DUMMYFUNCTION("""COMPUTED_VALUE"""),"42")</f>
        <v>42</v>
      </c>
      <c r="G8" s="13" t="s">
        <v>10</v>
      </c>
      <c r="H8" s="8"/>
      <c r="I8" s="8"/>
      <c r="J8" s="8"/>
      <c r="K8" s="8"/>
      <c r="L8" s="8"/>
      <c r="M8" s="8"/>
      <c r="N8" s="8"/>
      <c r="O8" s="8"/>
      <c r="P8" s="8"/>
      <c r="Q8" s="8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IFERROR(__xludf.DUMMYFUNCTION("""COMPUTED_VALUE"""),"505")</f>
        <v>505</v>
      </c>
      <c r="C9" s="13" t="str">
        <f ca="1">IFERROR(__xludf.DUMMYFUNCTION("""COMPUTED_VALUE"""),"高二信")</f>
        <v>高二信</v>
      </c>
      <c r="D9" s="13" t="str">
        <f ca="1">IFERROR(__xludf.DUMMYFUNCTION("""COMPUTED_VALUE"""),"211299")</f>
        <v>211299</v>
      </c>
      <c r="E9" s="13" t="s">
        <v>330</v>
      </c>
      <c r="F9" s="13" t="str">
        <f ca="1">IFERROR(__xludf.DUMMYFUNCTION("""COMPUTED_VALUE"""),"04")</f>
        <v>04</v>
      </c>
      <c r="G9" s="13" t="s">
        <v>10</v>
      </c>
      <c r="H9" s="8"/>
      <c r="I9" s="8"/>
      <c r="J9" s="8"/>
      <c r="K9" s="8"/>
      <c r="L9" s="8"/>
      <c r="M9" s="8"/>
      <c r="N9" s="8"/>
      <c r="O9" s="8"/>
      <c r="P9" s="8"/>
      <c r="Q9" s="8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IFERROR(__xludf.DUMMYFUNCTION("""COMPUTED_VALUE"""),"505")</f>
        <v>505</v>
      </c>
      <c r="C10" s="13" t="str">
        <f ca="1">IFERROR(__xludf.DUMMYFUNCTION("""COMPUTED_VALUE"""),"高二信")</f>
        <v>高二信</v>
      </c>
      <c r="D10" s="13" t="str">
        <f ca="1">IFERROR(__xludf.DUMMYFUNCTION("""COMPUTED_VALUE"""),"211332")</f>
        <v>211332</v>
      </c>
      <c r="E10" s="13" t="s">
        <v>334</v>
      </c>
      <c r="F10" s="13" t="str">
        <f ca="1">IFERROR(__xludf.DUMMYFUNCTION("""COMPUTED_VALUE"""),"30")</f>
        <v>30</v>
      </c>
      <c r="G10" s="13" t="s">
        <v>10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IFERROR(__xludf.DUMMYFUNCTION("""COMPUTED_VALUE"""),"506")</f>
        <v>506</v>
      </c>
      <c r="C11" s="13" t="str">
        <f ca="1">IFERROR(__xludf.DUMMYFUNCTION("""COMPUTED_VALUE"""),"高二望")</f>
        <v>高二望</v>
      </c>
      <c r="D11" s="13" t="str">
        <f ca="1">IFERROR(__xludf.DUMMYFUNCTION("""COMPUTED_VALUE"""),"211157")</f>
        <v>211157</v>
      </c>
      <c r="E11" s="13" t="s">
        <v>350</v>
      </c>
      <c r="F11" s="13" t="str">
        <f ca="1">IFERROR(__xludf.DUMMYFUNCTION("""COMPUTED_VALUE"""),"13")</f>
        <v>13</v>
      </c>
      <c r="G11" s="13" t="s">
        <v>10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IFERROR(__xludf.DUMMYFUNCTION("""COMPUTED_VALUE"""),"506")</f>
        <v>506</v>
      </c>
      <c r="C12" s="13" t="str">
        <f ca="1">IFERROR(__xludf.DUMMYFUNCTION("""COMPUTED_VALUE"""),"高二望")</f>
        <v>高二望</v>
      </c>
      <c r="D12" s="13" t="str">
        <f ca="1">IFERROR(__xludf.DUMMYFUNCTION("""COMPUTED_VALUE"""),"211197")</f>
        <v>211197</v>
      </c>
      <c r="E12" s="13" t="s">
        <v>351</v>
      </c>
      <c r="F12" s="13" t="str">
        <f ca="1">IFERROR(__xludf.DUMMYFUNCTION("""COMPUTED_VALUE"""),"02")</f>
        <v>02</v>
      </c>
      <c r="G12" s="13" t="s">
        <v>10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IFERROR(__xludf.DUMMYFUNCTION("""COMPUTED_VALUE"""),"506")</f>
        <v>506</v>
      </c>
      <c r="C13" s="13" t="str">
        <f ca="1">IFERROR(__xludf.DUMMYFUNCTION("""COMPUTED_VALUE"""),"高二望")</f>
        <v>高二望</v>
      </c>
      <c r="D13" s="13" t="str">
        <f ca="1">IFERROR(__xludf.DUMMYFUNCTION("""COMPUTED_VALUE"""),"211217")</f>
        <v>211217</v>
      </c>
      <c r="E13" s="13" t="s">
        <v>336</v>
      </c>
      <c r="F13" s="13" t="str">
        <f ca="1">IFERROR(__xludf.DUMMYFUNCTION("""COMPUTED_VALUE"""),"11")</f>
        <v>11</v>
      </c>
      <c r="G13" s="13" t="s">
        <v>10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IFERROR(__xludf.DUMMYFUNCTION("""COMPUTED_VALUE"""),"506")</f>
        <v>506</v>
      </c>
      <c r="C14" s="13" t="str">
        <f ca="1">IFERROR(__xludf.DUMMYFUNCTION("""COMPUTED_VALUE"""),"高二望")</f>
        <v>高二望</v>
      </c>
      <c r="D14" s="13" t="str">
        <f ca="1">IFERROR(__xludf.DUMMYFUNCTION("""COMPUTED_VALUE"""),"211219")</f>
        <v>211219</v>
      </c>
      <c r="E14" s="13" t="s">
        <v>352</v>
      </c>
      <c r="F14" s="13" t="str">
        <f ca="1">IFERROR(__xludf.DUMMYFUNCTION("""COMPUTED_VALUE"""),"21")</f>
        <v>21</v>
      </c>
      <c r="G14" s="13" t="s">
        <v>10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IFERROR(__xludf.DUMMYFUNCTION("""COMPUTED_VALUE"""),"506")</f>
        <v>506</v>
      </c>
      <c r="C15" s="13" t="str">
        <f ca="1">IFERROR(__xludf.DUMMYFUNCTION("""COMPUTED_VALUE"""),"高二望")</f>
        <v>高二望</v>
      </c>
      <c r="D15" s="13" t="str">
        <f ca="1">IFERROR(__xludf.DUMMYFUNCTION("""COMPUTED_VALUE"""),"211250")</f>
        <v>211250</v>
      </c>
      <c r="E15" s="13" t="s">
        <v>337</v>
      </c>
      <c r="F15" s="13" t="str">
        <f ca="1">IFERROR(__xludf.DUMMYFUNCTION("""COMPUTED_VALUE"""),"05")</f>
        <v>05</v>
      </c>
      <c r="G15" s="13" t="s">
        <v>10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IFERROR(__xludf.DUMMYFUNCTION("""COMPUTED_VALUE"""),"506")</f>
        <v>506</v>
      </c>
      <c r="C16" s="13" t="str">
        <f ca="1">IFERROR(__xludf.DUMMYFUNCTION("""COMPUTED_VALUE"""),"高二望")</f>
        <v>高二望</v>
      </c>
      <c r="D16" s="13" t="str">
        <f ca="1">IFERROR(__xludf.DUMMYFUNCTION("""COMPUTED_VALUE"""),"211298")</f>
        <v>211298</v>
      </c>
      <c r="E16" s="13" t="s">
        <v>330</v>
      </c>
      <c r="F16" s="13" t="str">
        <f ca="1">IFERROR(__xludf.DUMMYFUNCTION("""COMPUTED_VALUE"""),"07")</f>
        <v>07</v>
      </c>
      <c r="G16" s="13" t="s">
        <v>10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IFERROR(__xludf.DUMMYFUNCTION("""COMPUTED_VALUE"""),"506")</f>
        <v>506</v>
      </c>
      <c r="C17" s="13" t="str">
        <f ca="1">IFERROR(__xludf.DUMMYFUNCTION("""COMPUTED_VALUE"""),"高二望")</f>
        <v>高二望</v>
      </c>
      <c r="D17" s="13" t="str">
        <f ca="1">IFERROR(__xludf.DUMMYFUNCTION("""COMPUTED_VALUE"""),"211331")</f>
        <v>211331</v>
      </c>
      <c r="E17" s="13" t="s">
        <v>226</v>
      </c>
      <c r="F17" s="13" t="str">
        <f ca="1">IFERROR(__xludf.DUMMYFUNCTION("""COMPUTED_VALUE"""),"32")</f>
        <v>32</v>
      </c>
      <c r="G17" s="13" t="s">
        <v>10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IFERROR(__xludf.DUMMYFUNCTION("""COMPUTED_VALUE"""),"507")</f>
        <v>507</v>
      </c>
      <c r="C18" s="13" t="str">
        <f ca="1">IFERROR(__xludf.DUMMYFUNCTION("""COMPUTED_VALUE"""),"高二愛")</f>
        <v>高二愛</v>
      </c>
      <c r="D18" s="13" t="str">
        <f ca="1">IFERROR(__xludf.DUMMYFUNCTION("""COMPUTED_VALUE"""),"211230")</f>
        <v>211230</v>
      </c>
      <c r="E18" s="13" t="s">
        <v>341</v>
      </c>
      <c r="F18" s="13" t="str">
        <f ca="1">IFERROR(__xludf.DUMMYFUNCTION("""COMPUTED_VALUE"""),"30")</f>
        <v>30</v>
      </c>
      <c r="G18" s="13" t="s">
        <v>10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IFERROR(__xludf.DUMMYFUNCTION("""COMPUTED_VALUE"""),"507")</f>
        <v>507</v>
      </c>
      <c r="C19" s="13" t="str">
        <f ca="1">IFERROR(__xludf.DUMMYFUNCTION("""COMPUTED_VALUE"""),"高二愛")</f>
        <v>高二愛</v>
      </c>
      <c r="D19" s="13" t="str">
        <f ca="1">IFERROR(__xludf.DUMMYFUNCTION("""COMPUTED_VALUE"""),"211237")</f>
        <v>211237</v>
      </c>
      <c r="E19" s="13" t="s">
        <v>342</v>
      </c>
      <c r="F19" s="13" t="str">
        <f ca="1">IFERROR(__xludf.DUMMYFUNCTION("""COMPUTED_VALUE"""),"39")</f>
        <v>39</v>
      </c>
      <c r="G19" s="13" t="s">
        <v>10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IFERROR(__xludf.DUMMYFUNCTION("""COMPUTED_VALUE"""),"507")</f>
        <v>507</v>
      </c>
      <c r="C20" s="13" t="str">
        <f ca="1">IFERROR(__xludf.DUMMYFUNCTION("""COMPUTED_VALUE"""),"高二愛")</f>
        <v>高二愛</v>
      </c>
      <c r="D20" s="13" t="str">
        <f ca="1">IFERROR(__xludf.DUMMYFUNCTION("""COMPUTED_VALUE"""),"211243")</f>
        <v>211243</v>
      </c>
      <c r="E20" s="13" t="s">
        <v>343</v>
      </c>
      <c r="F20" s="13" t="str">
        <f ca="1">IFERROR(__xludf.DUMMYFUNCTION("""COMPUTED_VALUE"""),"42")</f>
        <v>42</v>
      </c>
      <c r="G20" s="13" t="s">
        <v>10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IFERROR(__xludf.DUMMYFUNCTION("""COMPUTED_VALUE"""),"507")</f>
        <v>507</v>
      </c>
      <c r="C21" s="13" t="str">
        <f ca="1">IFERROR(__xludf.DUMMYFUNCTION("""COMPUTED_VALUE"""),"高二愛")</f>
        <v>高二愛</v>
      </c>
      <c r="D21" s="13" t="str">
        <f ca="1">IFERROR(__xludf.DUMMYFUNCTION("""COMPUTED_VALUE"""),"211248")</f>
        <v>211248</v>
      </c>
      <c r="E21" s="13" t="s">
        <v>344</v>
      </c>
      <c r="F21" s="13" t="str">
        <f ca="1">IFERROR(__xludf.DUMMYFUNCTION("""COMPUTED_VALUE"""),"04")</f>
        <v>04</v>
      </c>
      <c r="G21" s="13" t="s">
        <v>10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IFERROR(__xludf.DUMMYFUNCTION("""COMPUTED_VALUE"""),"507")</f>
        <v>507</v>
      </c>
      <c r="C22" s="13" t="str">
        <f ca="1">IFERROR(__xludf.DUMMYFUNCTION("""COMPUTED_VALUE"""),"高二愛")</f>
        <v>高二愛</v>
      </c>
      <c r="D22" s="13" t="str">
        <f ca="1">IFERROR(__xludf.DUMMYFUNCTION("""COMPUTED_VALUE"""),"211265")</f>
        <v>211265</v>
      </c>
      <c r="E22" s="13" t="s">
        <v>345</v>
      </c>
      <c r="F22" s="13" t="str">
        <f ca="1">IFERROR(__xludf.DUMMYFUNCTION("""COMPUTED_VALUE"""),"18")</f>
        <v>18</v>
      </c>
      <c r="G22" s="13" t="s">
        <v>10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IFERROR(__xludf.DUMMYFUNCTION("""COMPUTED_VALUE"""),"507")</f>
        <v>507</v>
      </c>
      <c r="C23" s="13" t="str">
        <f ca="1">IFERROR(__xludf.DUMMYFUNCTION("""COMPUTED_VALUE"""),"高二愛")</f>
        <v>高二愛</v>
      </c>
      <c r="D23" s="13" t="str">
        <f ca="1">IFERROR(__xludf.DUMMYFUNCTION("""COMPUTED_VALUE"""),"211269")</f>
        <v>211269</v>
      </c>
      <c r="E23" s="13" t="s">
        <v>139</v>
      </c>
      <c r="F23" s="13" t="str">
        <f ca="1">IFERROR(__xludf.DUMMYFUNCTION("""COMPUTED_VALUE"""),"21")</f>
        <v>21</v>
      </c>
      <c r="G23" s="13" t="s">
        <v>10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IFERROR(__xludf.DUMMYFUNCTION("""COMPUTED_VALUE"""),"507")</f>
        <v>507</v>
      </c>
      <c r="C24" s="13" t="str">
        <f ca="1">IFERROR(__xludf.DUMMYFUNCTION("""COMPUTED_VALUE"""),"高二愛")</f>
        <v>高二愛</v>
      </c>
      <c r="D24" s="13" t="str">
        <f ca="1">IFERROR(__xludf.DUMMYFUNCTION("""COMPUTED_VALUE"""),"211270")</f>
        <v>211270</v>
      </c>
      <c r="E24" s="13" t="s">
        <v>353</v>
      </c>
      <c r="F24" s="13" t="str">
        <f ca="1">IFERROR(__xludf.DUMMYFUNCTION("""COMPUTED_VALUE"""),"22")</f>
        <v>22</v>
      </c>
      <c r="G24" s="13" t="s">
        <v>10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IFERROR(__xludf.DUMMYFUNCTION("""COMPUTED_VALUE"""),"507")</f>
        <v>507</v>
      </c>
      <c r="C25" s="13" t="str">
        <f ca="1">IFERROR(__xludf.DUMMYFUNCTION("""COMPUTED_VALUE"""),"高二愛")</f>
        <v>高二愛</v>
      </c>
      <c r="D25" s="13" t="str">
        <f ca="1">IFERROR(__xludf.DUMMYFUNCTION("""COMPUTED_VALUE"""),"211293")</f>
        <v>211293</v>
      </c>
      <c r="E25" s="13" t="s">
        <v>346</v>
      </c>
      <c r="F25" s="13" t="str">
        <f ca="1">IFERROR(__xludf.DUMMYFUNCTION("""COMPUTED_VALUE"""),"43")</f>
        <v>43</v>
      </c>
      <c r="G25" s="13" t="s">
        <v>10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IFERROR(__xludf.DUMMYFUNCTION("""COMPUTED_VALUE"""),"507")</f>
        <v>507</v>
      </c>
      <c r="C26" s="13" t="str">
        <f ca="1">IFERROR(__xludf.DUMMYFUNCTION("""COMPUTED_VALUE"""),"高二愛")</f>
        <v>高二愛</v>
      </c>
      <c r="D26" s="13" t="str">
        <f ca="1">IFERROR(__xludf.DUMMYFUNCTION("""COMPUTED_VALUE"""),"211316")</f>
        <v>211316</v>
      </c>
      <c r="E26" s="13" t="s">
        <v>347</v>
      </c>
      <c r="F26" s="13" t="str">
        <f ca="1">IFERROR(__xludf.DUMMYFUNCTION("""COMPUTED_VALUE"""),"20")</f>
        <v>20</v>
      </c>
      <c r="G26" s="13" t="s">
        <v>10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IFERROR(__xludf.DUMMYFUNCTION("""COMPUTED_VALUE"""),"507")</f>
        <v>507</v>
      </c>
      <c r="C27" s="13" t="str">
        <f ca="1">IFERROR(__xludf.DUMMYFUNCTION("""COMPUTED_VALUE"""),"高二愛")</f>
        <v>高二愛</v>
      </c>
      <c r="D27" s="13" t="str">
        <f ca="1">IFERROR(__xludf.DUMMYFUNCTION("""COMPUTED_VALUE"""),"211324")</f>
        <v>211324</v>
      </c>
      <c r="E27" s="13" t="s">
        <v>348</v>
      </c>
      <c r="F27" s="13" t="str">
        <f ca="1">IFERROR(__xludf.DUMMYFUNCTION("""COMPUTED_VALUE"""),"29")</f>
        <v>29</v>
      </c>
      <c r="G27" s="13" t="s">
        <v>10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IFERROR(__xludf.DUMMYFUNCTION("""COMPUTED_VALUE"""),"507")</f>
        <v>507</v>
      </c>
      <c r="C28" s="13" t="str">
        <f ca="1">IFERROR(__xludf.DUMMYFUNCTION("""COMPUTED_VALUE"""),"高二愛")</f>
        <v>高二愛</v>
      </c>
      <c r="D28" s="13" t="str">
        <f ca="1">IFERROR(__xludf.DUMMYFUNCTION("""COMPUTED_VALUE"""),"211327")</f>
        <v>211327</v>
      </c>
      <c r="E28" s="13" t="s">
        <v>354</v>
      </c>
      <c r="F28" s="13" t="str">
        <f ca="1">IFERROR(__xludf.DUMMYFUNCTION("""COMPUTED_VALUE"""),"32")</f>
        <v>32</v>
      </c>
      <c r="G28" s="13" t="s">
        <v>10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IFERROR(__xludf.DUMMYFUNCTION("""COMPUTED_VALUE"""),"507")</f>
        <v>507</v>
      </c>
      <c r="C29" s="13" t="str">
        <f ca="1">IFERROR(__xludf.DUMMYFUNCTION("""COMPUTED_VALUE"""),"高二愛")</f>
        <v>高二愛</v>
      </c>
      <c r="D29" s="13" t="str">
        <f ca="1">IFERROR(__xludf.DUMMYFUNCTION("""COMPUTED_VALUE"""),"211330")</f>
        <v>211330</v>
      </c>
      <c r="E29" s="13" t="s">
        <v>355</v>
      </c>
      <c r="F29" s="13" t="str">
        <f ca="1">IFERROR(__xludf.DUMMYFUNCTION("""COMPUTED_VALUE"""),"35")</f>
        <v>35</v>
      </c>
      <c r="G29" s="13" t="s">
        <v>10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13" t="str">
        <f ca="1">IFERROR(__xludf.DUMMYFUNCTION("""COMPUTED_VALUE"""),"延修")</f>
        <v>延修</v>
      </c>
      <c r="C30" s="13"/>
      <c r="D30" s="13" t="str">
        <f ca="1">IFERROR(__xludf.DUMMYFUNCTION("""COMPUTED_VALUE"""),"011293")</f>
        <v>011293</v>
      </c>
      <c r="E30" s="13" t="s">
        <v>356</v>
      </c>
      <c r="F30" s="13"/>
      <c r="G30" s="13" t="s">
        <v>10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 t="str">
        <f t="shared" si="0"/>
        <v/>
      </c>
      <c r="B31" s="13"/>
      <c r="C31" s="13"/>
      <c r="D31" s="13"/>
      <c r="E31" s="13"/>
      <c r="F31" s="13"/>
      <c r="G31" s="13" t="s">
        <v>90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 t="str">
        <f t="shared" si="0"/>
        <v/>
      </c>
      <c r="B32" s="13"/>
      <c r="C32" s="13"/>
      <c r="D32" s="13"/>
      <c r="E32" s="13"/>
      <c r="F32" s="13"/>
      <c r="G32" s="13" t="s">
        <v>90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 t="str">
        <f t="shared" si="0"/>
        <v/>
      </c>
      <c r="B33" s="13"/>
      <c r="C33" s="13"/>
      <c r="D33" s="13"/>
      <c r="E33" s="13"/>
      <c r="F33" s="13"/>
      <c r="G33" s="13" t="s">
        <v>90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 t="str">
        <f t="shared" si="0"/>
        <v/>
      </c>
      <c r="B34" s="13"/>
      <c r="C34" s="13"/>
      <c r="D34" s="13"/>
      <c r="E34" s="13"/>
      <c r="F34" s="13"/>
      <c r="G34" s="13" t="s">
        <v>90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 t="str">
        <f t="shared" si="0"/>
        <v/>
      </c>
      <c r="B35" s="13"/>
      <c r="C35" s="13"/>
      <c r="D35" s="13"/>
      <c r="E35" s="13"/>
      <c r="F35" s="13"/>
      <c r="G35" s="13" t="s">
        <v>90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 t="str">
        <f t="shared" si="0"/>
        <v/>
      </c>
      <c r="B36" s="13"/>
      <c r="C36" s="13"/>
      <c r="D36" s="13"/>
      <c r="E36" s="13"/>
      <c r="F36" s="13"/>
      <c r="G36" s="13" t="s">
        <v>90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 t="str">
        <f t="shared" si="0"/>
        <v/>
      </c>
      <c r="B37" s="13"/>
      <c r="C37" s="13"/>
      <c r="D37" s="13"/>
      <c r="E37" s="13"/>
      <c r="F37" s="13"/>
      <c r="G37" s="13" t="s">
        <v>90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 t="str">
        <f t="shared" si="0"/>
        <v/>
      </c>
      <c r="B38" s="13"/>
      <c r="C38" s="13"/>
      <c r="D38" s="13"/>
      <c r="E38" s="13"/>
      <c r="F38" s="13"/>
      <c r="G38" s="13" t="s">
        <v>90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 t="str">
        <f t="shared" si="0"/>
        <v/>
      </c>
      <c r="B39" s="13"/>
      <c r="C39" s="13"/>
      <c r="D39" s="13"/>
      <c r="E39" s="13"/>
      <c r="F39" s="13"/>
      <c r="G39" s="13" t="s">
        <v>90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 t="str">
        <f t="shared" si="0"/>
        <v/>
      </c>
      <c r="B40" s="13"/>
      <c r="C40" s="13"/>
      <c r="D40" s="13"/>
      <c r="E40" s="13"/>
      <c r="F40" s="13"/>
      <c r="G40" s="13" t="s">
        <v>90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 t="str">
        <f t="shared" si="0"/>
        <v/>
      </c>
      <c r="B41" s="13"/>
      <c r="C41" s="13"/>
      <c r="D41" s="13"/>
      <c r="E41" s="13"/>
      <c r="F41" s="13"/>
      <c r="G41" s="13" t="s">
        <v>90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 t="str">
        <f t="shared" si="0"/>
        <v/>
      </c>
      <c r="B42" s="13"/>
      <c r="C42" s="13"/>
      <c r="D42" s="13"/>
      <c r="E42" s="13"/>
      <c r="F42" s="13"/>
      <c r="G42" s="13" t="s">
        <v>90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 t="str">
        <f t="shared" si="0"/>
        <v/>
      </c>
      <c r="B43" s="13"/>
      <c r="C43" s="13"/>
      <c r="D43" s="13"/>
      <c r="E43" s="13"/>
      <c r="F43" s="13"/>
      <c r="G43" s="13" t="s">
        <v>90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 t="str">
        <f t="shared" si="0"/>
        <v/>
      </c>
      <c r="B44" s="13"/>
      <c r="C44" s="13"/>
      <c r="D44" s="13"/>
      <c r="E44" s="13"/>
      <c r="F44" s="13"/>
      <c r="G44" s="13" t="s">
        <v>90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 t="str">
        <f t="shared" si="0"/>
        <v/>
      </c>
      <c r="B45" s="13"/>
      <c r="C45" s="13"/>
      <c r="D45" s="13"/>
      <c r="E45" s="13"/>
      <c r="F45" s="13"/>
      <c r="G45" s="13" t="s">
        <v>90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 t="str">
        <f t="shared" si="0"/>
        <v/>
      </c>
      <c r="B46" s="13"/>
      <c r="C46" s="13"/>
      <c r="D46" s="13"/>
      <c r="E46" s="13"/>
      <c r="F46" s="13"/>
      <c r="G46" s="13" t="str">
        <f t="shared" ref="G46:G126" si="1">IF(B46&lt;&gt;"",MID($B$1,4,20),"")</f>
        <v/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 t="str">
        <f t="shared" si="0"/>
        <v/>
      </c>
      <c r="B47" s="8"/>
      <c r="C47" s="8"/>
      <c r="D47" s="8"/>
      <c r="E47" s="8"/>
      <c r="F47" s="8"/>
      <c r="G47" s="13" t="str">
        <f t="shared" si="1"/>
        <v/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 t="str">
        <f t="shared" si="0"/>
        <v/>
      </c>
      <c r="B48" s="8"/>
      <c r="C48" s="8"/>
      <c r="D48" s="8"/>
      <c r="E48" s="8"/>
      <c r="F48" s="8"/>
      <c r="G48" s="13" t="str">
        <f t="shared" si="1"/>
        <v/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 t="str">
        <f t="shared" si="0"/>
        <v/>
      </c>
      <c r="B49" s="8"/>
      <c r="C49" s="8"/>
      <c r="D49" s="8"/>
      <c r="E49" s="8"/>
      <c r="F49" s="8"/>
      <c r="G49" s="13" t="str">
        <f t="shared" si="1"/>
        <v/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15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 t="str">
        <f t="shared" si="0"/>
        <v/>
      </c>
      <c r="B50" s="8"/>
      <c r="C50" s="8"/>
      <c r="D50" s="8"/>
      <c r="E50" s="8"/>
      <c r="F50" s="8"/>
      <c r="G50" s="13" t="str">
        <f t="shared" si="1"/>
        <v/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 t="str">
        <f t="shared" si="0"/>
        <v/>
      </c>
      <c r="B51" s="8"/>
      <c r="C51" s="8"/>
      <c r="D51" s="8"/>
      <c r="E51" s="8"/>
      <c r="F51" s="8"/>
      <c r="G51" s="13" t="str">
        <f t="shared" si="1"/>
        <v/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0"/>
        <v/>
      </c>
      <c r="B52" s="8"/>
      <c r="C52" s="8"/>
      <c r="D52" s="8"/>
      <c r="E52" s="8"/>
      <c r="F52" s="8"/>
      <c r="G52" s="13" t="str">
        <f t="shared" si="1"/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0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0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0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0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0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0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0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0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0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0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0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0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0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0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0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0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0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si="0"/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0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0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0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0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0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0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0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0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0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0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0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0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0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0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0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0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92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16</v>
      </c>
      <c r="C2" s="19" t="s">
        <v>8</v>
      </c>
      <c r="D2" s="18" t="s">
        <v>25</v>
      </c>
      <c r="E2" s="19" t="s">
        <v>18</v>
      </c>
      <c r="F2" s="18" t="s">
        <v>1</v>
      </c>
      <c r="G2" s="21">
        <f ca="1">A24</f>
        <v>20</v>
      </c>
      <c r="H2" s="29" t="s">
        <v>2</v>
      </c>
      <c r="I2" s="30"/>
      <c r="J2" s="29"/>
      <c r="K2" s="30"/>
      <c r="L2" s="33" t="s">
        <v>84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74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B,M,Z"",0)"),"602")</f>
        <v>602</v>
      </c>
      <c r="C5" s="13" t="str">
        <f ca="1">IFERROR(__xludf.DUMMYFUNCTION("""COMPUTED_VALUE"""),"高三義")</f>
        <v>高三義</v>
      </c>
      <c r="D5" s="13" t="str">
        <f ca="1">IFERROR(__xludf.DUMMYFUNCTION("""COMPUTED_VALUE"""),"111062")</f>
        <v>111062</v>
      </c>
      <c r="E5" s="13" t="s">
        <v>287</v>
      </c>
      <c r="F5" s="13" t="str">
        <f ca="1">IFERROR(__xludf.DUMMYFUNCTION("""COMPUTED_VALUE"""),"32")</f>
        <v>32</v>
      </c>
      <c r="G5" s="13" t="s">
        <v>8</v>
      </c>
      <c r="H5" s="8"/>
      <c r="I5" s="8"/>
      <c r="J5" s="8"/>
      <c r="K5" s="8"/>
      <c r="L5" s="8"/>
      <c r="M5" s="8"/>
      <c r="N5" s="8"/>
      <c r="O5" s="8"/>
      <c r="P5" s="8"/>
      <c r="Q5" s="8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IFERROR(__xludf.DUMMYFUNCTION("""COMPUTED_VALUE"""),"602")</f>
        <v>602</v>
      </c>
      <c r="C6" s="13" t="str">
        <f ca="1">IFERROR(__xludf.DUMMYFUNCTION("""COMPUTED_VALUE"""),"高三義")</f>
        <v>高三義</v>
      </c>
      <c r="D6" s="13" t="str">
        <f ca="1">IFERROR(__xludf.DUMMYFUNCTION("""COMPUTED_VALUE"""),"111077")</f>
        <v>111077</v>
      </c>
      <c r="E6" s="13" t="s">
        <v>305</v>
      </c>
      <c r="F6" s="13" t="str">
        <f ca="1">IFERROR(__xludf.DUMMYFUNCTION("""COMPUTED_VALUE"""),"27")</f>
        <v>27</v>
      </c>
      <c r="G6" s="13" t="s">
        <v>8</v>
      </c>
      <c r="H6" s="8"/>
      <c r="I6" s="8"/>
      <c r="J6" s="8"/>
      <c r="K6" s="8"/>
      <c r="L6" s="8"/>
      <c r="M6" s="8"/>
      <c r="N6" s="8"/>
      <c r="O6" s="8"/>
      <c r="P6" s="8"/>
      <c r="Q6" s="8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IFERROR(__xludf.DUMMYFUNCTION("""COMPUTED_VALUE"""),"602")</f>
        <v>602</v>
      </c>
      <c r="C7" s="13" t="str">
        <f ca="1">IFERROR(__xludf.DUMMYFUNCTION("""COMPUTED_VALUE"""),"高三義")</f>
        <v>高三義</v>
      </c>
      <c r="D7" s="13" t="str">
        <f ca="1">IFERROR(__xludf.DUMMYFUNCTION("""COMPUTED_VALUE"""),"111085")</f>
        <v>111085</v>
      </c>
      <c r="E7" s="13" t="s">
        <v>231</v>
      </c>
      <c r="F7" s="13" t="str">
        <f ca="1">IFERROR(__xludf.DUMMYFUNCTION("""COMPUTED_VALUE"""),"35")</f>
        <v>35</v>
      </c>
      <c r="G7" s="13" t="s">
        <v>8</v>
      </c>
      <c r="H7" s="8"/>
      <c r="I7" s="8"/>
      <c r="J7" s="8"/>
      <c r="K7" s="8"/>
      <c r="L7" s="8"/>
      <c r="M7" s="8"/>
      <c r="N7" s="8"/>
      <c r="O7" s="8"/>
      <c r="P7" s="8"/>
      <c r="Q7" s="8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IFERROR(__xludf.DUMMYFUNCTION("""COMPUTED_VALUE"""),"604")</f>
        <v>604</v>
      </c>
      <c r="C8" s="13" t="str">
        <f ca="1">IFERROR(__xludf.DUMMYFUNCTION("""COMPUTED_VALUE"""),"高三節")</f>
        <v>高三節</v>
      </c>
      <c r="D8" s="13" t="str">
        <f ca="1">IFERROR(__xludf.DUMMYFUNCTION("""COMPUTED_VALUE"""),"111129")</f>
        <v>111129</v>
      </c>
      <c r="E8" s="13" t="s">
        <v>307</v>
      </c>
      <c r="F8" s="13" t="str">
        <f ca="1">IFERROR(__xludf.DUMMYFUNCTION("""COMPUTED_VALUE"""),"30")</f>
        <v>30</v>
      </c>
      <c r="G8" s="13" t="s">
        <v>8</v>
      </c>
      <c r="H8" s="8"/>
      <c r="I8" s="8"/>
      <c r="J8" s="8"/>
      <c r="K8" s="8"/>
      <c r="L8" s="8"/>
      <c r="M8" s="8"/>
      <c r="N8" s="8"/>
      <c r="O8" s="8"/>
      <c r="P8" s="8"/>
      <c r="Q8" s="8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IFERROR(__xludf.DUMMYFUNCTION("""COMPUTED_VALUE"""),"604")</f>
        <v>604</v>
      </c>
      <c r="C9" s="13" t="str">
        <f ca="1">IFERROR(__xludf.DUMMYFUNCTION("""COMPUTED_VALUE"""),"高三節")</f>
        <v>高三節</v>
      </c>
      <c r="D9" s="13" t="str">
        <f ca="1">IFERROR(__xludf.DUMMYFUNCTION("""COMPUTED_VALUE"""),"111204")</f>
        <v>111204</v>
      </c>
      <c r="E9" s="13" t="s">
        <v>308</v>
      </c>
      <c r="F9" s="13" t="str">
        <f ca="1">IFERROR(__xludf.DUMMYFUNCTION("""COMPUTED_VALUE"""),"15")</f>
        <v>15</v>
      </c>
      <c r="G9" s="13" t="s">
        <v>8</v>
      </c>
      <c r="H9" s="8"/>
      <c r="I9" s="8"/>
      <c r="J9" s="8"/>
      <c r="K9" s="8"/>
      <c r="L9" s="8"/>
      <c r="M9" s="8"/>
      <c r="N9" s="8"/>
      <c r="O9" s="8"/>
      <c r="P9" s="8"/>
      <c r="Q9" s="8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IFERROR(__xludf.DUMMYFUNCTION("""COMPUTED_VALUE"""),"604")</f>
        <v>604</v>
      </c>
      <c r="C10" s="13" t="str">
        <f ca="1">IFERROR(__xludf.DUMMYFUNCTION("""COMPUTED_VALUE"""),"高三節")</f>
        <v>高三節</v>
      </c>
      <c r="D10" s="13" t="str">
        <f ca="1">IFERROR(__xludf.DUMMYFUNCTION("""COMPUTED_VALUE"""),"111216")</f>
        <v>111216</v>
      </c>
      <c r="E10" s="13" t="s">
        <v>309</v>
      </c>
      <c r="F10" s="13" t="str">
        <f ca="1">IFERROR(__xludf.DUMMYFUNCTION("""COMPUTED_VALUE"""),"32")</f>
        <v>32</v>
      </c>
      <c r="G10" s="13" t="s">
        <v>8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IFERROR(__xludf.DUMMYFUNCTION("""COMPUTED_VALUE"""),"604")</f>
        <v>604</v>
      </c>
      <c r="C11" s="13" t="str">
        <f ca="1">IFERROR(__xludf.DUMMYFUNCTION("""COMPUTED_VALUE"""),"高三節")</f>
        <v>高三節</v>
      </c>
      <c r="D11" s="13" t="str">
        <f ca="1">IFERROR(__xludf.DUMMYFUNCTION("""COMPUTED_VALUE"""),"111275")</f>
        <v>111275</v>
      </c>
      <c r="E11" s="13" t="s">
        <v>310</v>
      </c>
      <c r="F11" s="13" t="str">
        <f ca="1">IFERROR(__xludf.DUMMYFUNCTION("""COMPUTED_VALUE"""),"39")</f>
        <v>39</v>
      </c>
      <c r="G11" s="13" t="s">
        <v>8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IFERROR(__xludf.DUMMYFUNCTION("""COMPUTED_VALUE"""),"604")</f>
        <v>604</v>
      </c>
      <c r="C12" s="13" t="str">
        <f ca="1">IFERROR(__xludf.DUMMYFUNCTION("""COMPUTED_VALUE"""),"高三節")</f>
        <v>高三節</v>
      </c>
      <c r="D12" s="13" t="str">
        <f ca="1">IFERROR(__xludf.DUMMYFUNCTION("""COMPUTED_VALUE"""),"111306")</f>
        <v>111306</v>
      </c>
      <c r="E12" s="13" t="s">
        <v>311</v>
      </c>
      <c r="F12" s="13" t="str">
        <f ca="1">IFERROR(__xludf.DUMMYFUNCTION("""COMPUTED_VALUE"""),"45")</f>
        <v>45</v>
      </c>
      <c r="G12" s="13" t="s">
        <v>8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IFERROR(__xludf.DUMMYFUNCTION("""COMPUTED_VALUE"""),"605")</f>
        <v>605</v>
      </c>
      <c r="C13" s="13" t="str">
        <f ca="1">IFERROR(__xludf.DUMMYFUNCTION("""COMPUTED_VALUE"""),"高三信")</f>
        <v>高三信</v>
      </c>
      <c r="D13" s="13" t="str">
        <f ca="1">IFERROR(__xludf.DUMMYFUNCTION("""COMPUTED_VALUE"""),"111162")</f>
        <v>111162</v>
      </c>
      <c r="E13" s="13" t="s">
        <v>200</v>
      </c>
      <c r="F13" s="13" t="str">
        <f ca="1">IFERROR(__xludf.DUMMYFUNCTION("""COMPUTED_VALUE"""),"27")</f>
        <v>27</v>
      </c>
      <c r="G13" s="13" t="s">
        <v>8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IFERROR(__xludf.DUMMYFUNCTION("""COMPUTED_VALUE"""),"605")</f>
        <v>605</v>
      </c>
      <c r="C14" s="13" t="str">
        <f ca="1">IFERROR(__xludf.DUMMYFUNCTION("""COMPUTED_VALUE"""),"高三信")</f>
        <v>高三信</v>
      </c>
      <c r="D14" s="13" t="str">
        <f ca="1">IFERROR(__xludf.DUMMYFUNCTION("""COMPUTED_VALUE"""),"111165")</f>
        <v>111165</v>
      </c>
      <c r="E14" s="13" t="s">
        <v>288</v>
      </c>
      <c r="F14" s="13" t="str">
        <f ca="1">IFERROR(__xludf.DUMMYFUNCTION("""COMPUTED_VALUE"""),"29")</f>
        <v>29</v>
      </c>
      <c r="G14" s="13" t="s">
        <v>8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IFERROR(__xludf.DUMMYFUNCTION("""COMPUTED_VALUE"""),"605")</f>
        <v>605</v>
      </c>
      <c r="C15" s="13" t="str">
        <f ca="1">IFERROR(__xludf.DUMMYFUNCTION("""COMPUTED_VALUE"""),"高三信")</f>
        <v>高三信</v>
      </c>
      <c r="D15" s="13" t="str">
        <f ca="1">IFERROR(__xludf.DUMMYFUNCTION("""COMPUTED_VALUE"""),"111205")</f>
        <v>111205</v>
      </c>
      <c r="E15" s="13" t="s">
        <v>290</v>
      </c>
      <c r="F15" s="13" t="str">
        <f ca="1">IFERROR(__xludf.DUMMYFUNCTION("""COMPUTED_VALUE"""),"24")</f>
        <v>24</v>
      </c>
      <c r="G15" s="13" t="s">
        <v>8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IFERROR(__xludf.DUMMYFUNCTION("""COMPUTED_VALUE"""),"605")</f>
        <v>605</v>
      </c>
      <c r="C16" s="13" t="str">
        <f ca="1">IFERROR(__xludf.DUMMYFUNCTION("""COMPUTED_VALUE"""),"高三信")</f>
        <v>高三信</v>
      </c>
      <c r="D16" s="13" t="str">
        <f ca="1">IFERROR(__xludf.DUMMYFUNCTION("""COMPUTED_VALUE"""),"111230")</f>
        <v>111230</v>
      </c>
      <c r="E16" s="13" t="s">
        <v>292</v>
      </c>
      <c r="F16" s="13" t="str">
        <f ca="1">IFERROR(__xludf.DUMMYFUNCTION("""COMPUTED_VALUE"""),"19")</f>
        <v>19</v>
      </c>
      <c r="G16" s="13" t="s">
        <v>8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IFERROR(__xludf.DUMMYFUNCTION("""COMPUTED_VALUE"""),"605")</f>
        <v>605</v>
      </c>
      <c r="C17" s="13" t="str">
        <f ca="1">IFERROR(__xludf.DUMMYFUNCTION("""COMPUTED_VALUE"""),"高三信")</f>
        <v>高三信</v>
      </c>
      <c r="D17" s="13" t="str">
        <f ca="1">IFERROR(__xludf.DUMMYFUNCTION("""COMPUTED_VALUE"""),"111264")</f>
        <v>111264</v>
      </c>
      <c r="E17" s="13" t="s">
        <v>293</v>
      </c>
      <c r="F17" s="13" t="str">
        <f ca="1">IFERROR(__xludf.DUMMYFUNCTION("""COMPUTED_VALUE"""),"31")</f>
        <v>31</v>
      </c>
      <c r="G17" s="13" t="s">
        <v>8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IFERROR(__xludf.DUMMYFUNCTION("""COMPUTED_VALUE"""),"605")</f>
        <v>605</v>
      </c>
      <c r="C18" s="13" t="str">
        <f ca="1">IFERROR(__xludf.DUMMYFUNCTION("""COMPUTED_VALUE"""),"高三信")</f>
        <v>高三信</v>
      </c>
      <c r="D18" s="13" t="str">
        <f ca="1">IFERROR(__xludf.DUMMYFUNCTION("""COMPUTED_VALUE"""),"111270")</f>
        <v>111270</v>
      </c>
      <c r="E18" s="13" t="s">
        <v>294</v>
      </c>
      <c r="F18" s="13" t="str">
        <f ca="1">IFERROR(__xludf.DUMMYFUNCTION("""COMPUTED_VALUE"""),"38")</f>
        <v>38</v>
      </c>
      <c r="G18" s="13" t="s">
        <v>8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IFERROR(__xludf.DUMMYFUNCTION("""COMPUTED_VALUE"""),"606")</f>
        <v>606</v>
      </c>
      <c r="C19" s="13" t="str">
        <f ca="1">IFERROR(__xludf.DUMMYFUNCTION("""COMPUTED_VALUE"""),"高三望")</f>
        <v>高三望</v>
      </c>
      <c r="D19" s="13" t="str">
        <f ca="1">IFERROR(__xludf.DUMMYFUNCTION("""COMPUTED_VALUE"""),"111182")</f>
        <v>111182</v>
      </c>
      <c r="E19" s="13" t="s">
        <v>298</v>
      </c>
      <c r="F19" s="13" t="str">
        <f ca="1">IFERROR(__xludf.DUMMYFUNCTION("""COMPUTED_VALUE"""),"38")</f>
        <v>38</v>
      </c>
      <c r="G19" s="13" t="s">
        <v>8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IFERROR(__xludf.DUMMYFUNCTION("""COMPUTED_VALUE"""),"606")</f>
        <v>606</v>
      </c>
      <c r="C20" s="13" t="str">
        <f ca="1">IFERROR(__xludf.DUMMYFUNCTION("""COMPUTED_VALUE"""),"高三望")</f>
        <v>高三望</v>
      </c>
      <c r="D20" s="13" t="str">
        <f ca="1">IFERROR(__xludf.DUMMYFUNCTION("""COMPUTED_VALUE"""),"111253")</f>
        <v>111253</v>
      </c>
      <c r="E20" s="13" t="s">
        <v>299</v>
      </c>
      <c r="F20" s="13" t="str">
        <f ca="1">IFERROR(__xludf.DUMMYFUNCTION("""COMPUTED_VALUE"""),"25")</f>
        <v>25</v>
      </c>
      <c r="G20" s="13" t="s">
        <v>8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IFERROR(__xludf.DUMMYFUNCTION("""COMPUTED_VALUE"""),"606")</f>
        <v>606</v>
      </c>
      <c r="C21" s="13" t="str">
        <f ca="1">IFERROR(__xludf.DUMMYFUNCTION("""COMPUTED_VALUE"""),"高三望")</f>
        <v>高三望</v>
      </c>
      <c r="D21" s="13" t="str">
        <f ca="1">IFERROR(__xludf.DUMMYFUNCTION("""COMPUTED_VALUE"""),"111271")</f>
        <v>111271</v>
      </c>
      <c r="E21" s="13" t="s">
        <v>300</v>
      </c>
      <c r="F21" s="13" t="str">
        <f ca="1">IFERROR(__xludf.DUMMYFUNCTION("""COMPUTED_VALUE"""),"37")</f>
        <v>37</v>
      </c>
      <c r="G21" s="13" t="s">
        <v>8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IFERROR(__xludf.DUMMYFUNCTION("""COMPUTED_VALUE"""),"606")</f>
        <v>606</v>
      </c>
      <c r="C22" s="13" t="str">
        <f ca="1">IFERROR(__xludf.DUMMYFUNCTION("""COMPUTED_VALUE"""),"高三望")</f>
        <v>高三望</v>
      </c>
      <c r="D22" s="13" t="str">
        <f ca="1">IFERROR(__xludf.DUMMYFUNCTION("""COMPUTED_VALUE"""),"111278")</f>
        <v>111278</v>
      </c>
      <c r="E22" s="13" t="s">
        <v>301</v>
      </c>
      <c r="F22" s="13" t="str">
        <f ca="1">IFERROR(__xludf.DUMMYFUNCTION("""COMPUTED_VALUE"""),"36")</f>
        <v>36</v>
      </c>
      <c r="G22" s="13" t="s">
        <v>8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IFERROR(__xludf.DUMMYFUNCTION("""COMPUTED_VALUE"""),"606")</f>
        <v>606</v>
      </c>
      <c r="C23" s="13" t="str">
        <f ca="1">IFERROR(__xludf.DUMMYFUNCTION("""COMPUTED_VALUE"""),"高三望")</f>
        <v>高三望</v>
      </c>
      <c r="D23" s="13" t="str">
        <f ca="1">IFERROR(__xludf.DUMMYFUNCTION("""COMPUTED_VALUE"""),"111293")</f>
        <v>111293</v>
      </c>
      <c r="E23" s="13" t="s">
        <v>302</v>
      </c>
      <c r="F23" s="13" t="str">
        <f ca="1">IFERROR(__xludf.DUMMYFUNCTION("""COMPUTED_VALUE"""),"01")</f>
        <v>01</v>
      </c>
      <c r="G23" s="13" t="s">
        <v>8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IFERROR(__xludf.DUMMYFUNCTION("""COMPUTED_VALUE"""),"606")</f>
        <v>606</v>
      </c>
      <c r="C24" s="13" t="str">
        <f ca="1">IFERROR(__xludf.DUMMYFUNCTION("""COMPUTED_VALUE"""),"高三望")</f>
        <v>高三望</v>
      </c>
      <c r="D24" s="13" t="str">
        <f ca="1">IFERROR(__xludf.DUMMYFUNCTION("""COMPUTED_VALUE"""),"111303")</f>
        <v>111303</v>
      </c>
      <c r="E24" s="13" t="s">
        <v>304</v>
      </c>
      <c r="F24" s="13" t="str">
        <f ca="1">IFERROR(__xludf.DUMMYFUNCTION("""COMPUTED_VALUE"""),"26")</f>
        <v>26</v>
      </c>
      <c r="G24" s="13" t="s">
        <v>8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 t="str">
        <f t="shared" si="0"/>
        <v/>
      </c>
      <c r="B25" s="13"/>
      <c r="C25" s="13"/>
      <c r="D25" s="13"/>
      <c r="E25" s="13"/>
      <c r="F25" s="13"/>
      <c r="G25" s="13" t="s">
        <v>90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 t="str">
        <f t="shared" si="0"/>
        <v/>
      </c>
      <c r="B26" s="13"/>
      <c r="C26" s="13"/>
      <c r="D26" s="13"/>
      <c r="E26" s="13"/>
      <c r="F26" s="13"/>
      <c r="G26" s="13" t="s">
        <v>90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 t="str">
        <f t="shared" si="0"/>
        <v/>
      </c>
      <c r="B27" s="13"/>
      <c r="C27" s="13"/>
      <c r="D27" s="13"/>
      <c r="E27" s="13"/>
      <c r="F27" s="13"/>
      <c r="G27" s="13" t="s">
        <v>90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 t="str">
        <f t="shared" si="0"/>
        <v/>
      </c>
      <c r="B28" s="13"/>
      <c r="C28" s="13"/>
      <c r="D28" s="13"/>
      <c r="E28" s="13"/>
      <c r="F28" s="13"/>
      <c r="G28" s="13" t="s">
        <v>90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 t="str">
        <f t="shared" si="0"/>
        <v/>
      </c>
      <c r="B29" s="13"/>
      <c r="C29" s="13"/>
      <c r="D29" s="13"/>
      <c r="E29" s="13"/>
      <c r="F29" s="13"/>
      <c r="G29" s="13" t="s">
        <v>90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 t="str">
        <f t="shared" si="0"/>
        <v/>
      </c>
      <c r="B30" s="13"/>
      <c r="C30" s="13"/>
      <c r="D30" s="13"/>
      <c r="E30" s="13"/>
      <c r="F30" s="13"/>
      <c r="G30" s="13" t="s">
        <v>90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 t="str">
        <f t="shared" si="0"/>
        <v/>
      </c>
      <c r="B31" s="13"/>
      <c r="C31" s="13"/>
      <c r="D31" s="13"/>
      <c r="E31" s="13"/>
      <c r="F31" s="13"/>
      <c r="G31" s="13" t="s">
        <v>90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 t="str">
        <f t="shared" si="0"/>
        <v/>
      </c>
      <c r="B32" s="13"/>
      <c r="C32" s="13"/>
      <c r="D32" s="13"/>
      <c r="E32" s="13"/>
      <c r="F32" s="13"/>
      <c r="G32" s="13" t="s">
        <v>90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 t="str">
        <f t="shared" si="0"/>
        <v/>
      </c>
      <c r="B33" s="13"/>
      <c r="C33" s="13"/>
      <c r="D33" s="13"/>
      <c r="E33" s="13"/>
      <c r="F33" s="13"/>
      <c r="G33" s="13" t="s">
        <v>90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 t="str">
        <f t="shared" si="0"/>
        <v/>
      </c>
      <c r="B34" s="13"/>
      <c r="C34" s="13"/>
      <c r="D34" s="13"/>
      <c r="E34" s="13"/>
      <c r="F34" s="13"/>
      <c r="G34" s="13" t="s">
        <v>90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 t="str">
        <f t="shared" si="0"/>
        <v/>
      </c>
      <c r="B35" s="13"/>
      <c r="C35" s="13"/>
      <c r="D35" s="13"/>
      <c r="E35" s="13"/>
      <c r="F35" s="13"/>
      <c r="G35" s="13" t="s">
        <v>90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 t="str">
        <f t="shared" si="0"/>
        <v/>
      </c>
      <c r="B36" s="13"/>
      <c r="C36" s="13"/>
      <c r="D36" s="13"/>
      <c r="E36" s="13"/>
      <c r="F36" s="13"/>
      <c r="G36" s="13" t="s">
        <v>90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 t="str">
        <f t="shared" si="0"/>
        <v/>
      </c>
      <c r="B37" s="13"/>
      <c r="C37" s="13"/>
      <c r="D37" s="13"/>
      <c r="E37" s="13"/>
      <c r="F37" s="13"/>
      <c r="G37" s="13" t="s">
        <v>90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 t="str">
        <f t="shared" si="0"/>
        <v/>
      </c>
      <c r="B38" s="13"/>
      <c r="C38" s="13"/>
      <c r="D38" s="13"/>
      <c r="E38" s="13"/>
      <c r="F38" s="13"/>
      <c r="G38" s="13" t="s">
        <v>90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 t="str">
        <f t="shared" si="0"/>
        <v/>
      </c>
      <c r="B39" s="13"/>
      <c r="C39" s="13"/>
      <c r="D39" s="13"/>
      <c r="E39" s="13"/>
      <c r="F39" s="13"/>
      <c r="G39" s="13" t="s">
        <v>90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 t="str">
        <f t="shared" si="0"/>
        <v/>
      </c>
      <c r="B40" s="13"/>
      <c r="C40" s="13"/>
      <c r="D40" s="13"/>
      <c r="E40" s="13"/>
      <c r="F40" s="13"/>
      <c r="G40" s="13" t="s">
        <v>90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 t="str">
        <f t="shared" si="0"/>
        <v/>
      </c>
      <c r="B41" s="13"/>
      <c r="C41" s="13"/>
      <c r="D41" s="13"/>
      <c r="E41" s="13"/>
      <c r="F41" s="13"/>
      <c r="G41" s="13" t="s">
        <v>90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 t="str">
        <f t="shared" si="0"/>
        <v/>
      </c>
      <c r="B42" s="13"/>
      <c r="C42" s="13"/>
      <c r="D42" s="13"/>
      <c r="E42" s="13"/>
      <c r="F42" s="13"/>
      <c r="G42" s="13" t="s">
        <v>90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 t="str">
        <f t="shared" si="0"/>
        <v/>
      </c>
      <c r="B43" s="13"/>
      <c r="C43" s="13"/>
      <c r="D43" s="13"/>
      <c r="E43" s="13"/>
      <c r="F43" s="13"/>
      <c r="G43" s="13" t="s">
        <v>90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 t="str">
        <f t="shared" si="0"/>
        <v/>
      </c>
      <c r="B44" s="13"/>
      <c r="C44" s="13"/>
      <c r="D44" s="13"/>
      <c r="E44" s="13"/>
      <c r="F44" s="13"/>
      <c r="G44" s="13" t="s">
        <v>90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 t="str">
        <f t="shared" si="0"/>
        <v/>
      </c>
      <c r="B45" s="13"/>
      <c r="C45" s="13"/>
      <c r="D45" s="13"/>
      <c r="E45" s="13"/>
      <c r="F45" s="13"/>
      <c r="G45" s="13" t="s">
        <v>90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 t="str">
        <f t="shared" si="0"/>
        <v/>
      </c>
      <c r="B46" s="13"/>
      <c r="C46" s="13"/>
      <c r="D46" s="13"/>
      <c r="E46" s="13"/>
      <c r="F46" s="13"/>
      <c r="G46" s="13" t="str">
        <f t="shared" ref="G46:G126" si="1">IF(B46&lt;&gt;"",MID($B$1,4,20),"")</f>
        <v/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 t="str">
        <f t="shared" si="0"/>
        <v/>
      </c>
      <c r="B47" s="8"/>
      <c r="C47" s="8"/>
      <c r="D47" s="8"/>
      <c r="E47" s="8"/>
      <c r="F47" s="8"/>
      <c r="G47" s="13" t="str">
        <f t="shared" si="1"/>
        <v/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 t="str">
        <f t="shared" si="0"/>
        <v/>
      </c>
      <c r="B48" s="8"/>
      <c r="C48" s="8"/>
      <c r="D48" s="8"/>
      <c r="E48" s="8"/>
      <c r="F48" s="8"/>
      <c r="G48" s="13" t="str">
        <f t="shared" si="1"/>
        <v/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 t="str">
        <f t="shared" si="0"/>
        <v/>
      </c>
      <c r="B49" s="8"/>
      <c r="C49" s="8"/>
      <c r="D49" s="8"/>
      <c r="E49" s="8"/>
      <c r="F49" s="8"/>
      <c r="G49" s="13" t="str">
        <f t="shared" si="1"/>
        <v/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15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 t="str">
        <f t="shared" si="0"/>
        <v/>
      </c>
      <c r="B50" s="8"/>
      <c r="C50" s="8"/>
      <c r="D50" s="8"/>
      <c r="E50" s="8"/>
      <c r="F50" s="8"/>
      <c r="G50" s="13" t="str">
        <f t="shared" si="1"/>
        <v/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 t="str">
        <f t="shared" si="0"/>
        <v/>
      </c>
      <c r="B51" s="8"/>
      <c r="C51" s="8"/>
      <c r="D51" s="8"/>
      <c r="E51" s="8"/>
      <c r="F51" s="8"/>
      <c r="G51" s="13" t="str">
        <f t="shared" si="1"/>
        <v/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0"/>
        <v/>
      </c>
      <c r="B52" s="8"/>
      <c r="C52" s="8"/>
      <c r="D52" s="8"/>
      <c r="E52" s="8"/>
      <c r="F52" s="8"/>
      <c r="G52" s="13" t="str">
        <f t="shared" si="1"/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0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0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0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0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0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0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0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0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0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0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0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0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0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0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0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0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0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si="0"/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0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0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0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0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0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0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0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0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0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0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0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0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0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0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0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0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outlinePr summaryBelow="0" summaryRight="0"/>
    <pageSetUpPr fitToPage="1"/>
  </sheetPr>
  <dimension ref="A1:Z999"/>
  <sheetViews>
    <sheetView tabSelected="1" view="pageBreakPreview" zoomScale="85" zoomScaleNormal="100" zoomScaleSheetLayoutView="85" workbookViewId="0">
      <selection activeCell="E3" sqref="E3:E4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91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16</v>
      </c>
      <c r="C2" s="19" t="s">
        <v>7</v>
      </c>
      <c r="D2" s="18" t="s">
        <v>25</v>
      </c>
      <c r="E2" s="20" t="s">
        <v>429</v>
      </c>
      <c r="F2" s="18" t="s">
        <v>1</v>
      </c>
      <c r="G2" s="21">
        <f ca="1">A32</f>
        <v>28</v>
      </c>
      <c r="H2" s="29" t="s">
        <v>2</v>
      </c>
      <c r="I2" s="30"/>
      <c r="J2" s="29"/>
      <c r="K2" s="30"/>
      <c r="L2" s="33" t="s">
        <v>83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44"/>
      <c r="B4" s="44"/>
      <c r="C4" s="44"/>
      <c r="D4" s="44"/>
      <c r="E4" s="44"/>
      <c r="F4" s="44"/>
      <c r="G4" s="44"/>
      <c r="H4" s="7">
        <v>1</v>
      </c>
      <c r="I4" s="7">
        <v>2</v>
      </c>
      <c r="J4" s="7">
        <v>3</v>
      </c>
      <c r="K4" s="7">
        <v>4</v>
      </c>
      <c r="L4" s="7">
        <v>5</v>
      </c>
      <c r="M4" s="7">
        <v>6</v>
      </c>
      <c r="N4" s="7">
        <v>7</v>
      </c>
      <c r="O4" s="7">
        <v>8</v>
      </c>
      <c r="P4" s="7">
        <v>9</v>
      </c>
      <c r="Q4" s="7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9">
        <v>1</v>
      </c>
      <c r="B5" s="10" t="str">
        <f ca="1">IFERROR(__xludf.DUMMYFUNCTION("QUERY('已繳費待成班'!A:AC,""select B,D,G,E,F where M='""&amp;B1&amp;""' order by B,M,Z"",0)"),"602")</f>
        <v>602</v>
      </c>
      <c r="C5" s="10" t="str">
        <f ca="1">IFERROR(__xludf.DUMMYFUNCTION("""COMPUTED_VALUE"""),"高三義")</f>
        <v>高三義</v>
      </c>
      <c r="D5" s="10" t="str">
        <f ca="1">IFERROR(__xludf.DUMMYFUNCTION("""COMPUTED_VALUE"""),"111062")</f>
        <v>111062</v>
      </c>
      <c r="E5" s="13" t="s">
        <v>287</v>
      </c>
      <c r="F5" s="10" t="str">
        <f ca="1">IFERROR(__xludf.DUMMYFUNCTION("""COMPUTED_VALUE"""),"32")</f>
        <v>32</v>
      </c>
      <c r="G5" s="10" t="s">
        <v>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9">
        <f t="shared" ref="A6:A127" ca="1" si="0">IF(B6&lt;&gt;"",A5+1,"")</f>
        <v>2</v>
      </c>
      <c r="B6" s="10" t="str">
        <f ca="1">IFERROR(__xludf.DUMMYFUNCTION("""COMPUTED_VALUE"""),"602")</f>
        <v>602</v>
      </c>
      <c r="C6" s="10" t="str">
        <f ca="1">IFERROR(__xludf.DUMMYFUNCTION("""COMPUTED_VALUE"""),"高三義")</f>
        <v>高三義</v>
      </c>
      <c r="D6" s="10" t="str">
        <f ca="1">IFERROR(__xludf.DUMMYFUNCTION("""COMPUTED_VALUE"""),"111063")</f>
        <v>111063</v>
      </c>
      <c r="E6" s="13" t="s">
        <v>312</v>
      </c>
      <c r="F6" s="10" t="str">
        <f ca="1">IFERROR(__xludf.DUMMYFUNCTION("""COMPUTED_VALUE"""),"13")</f>
        <v>13</v>
      </c>
      <c r="G6" s="10" t="s">
        <v>7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9">
        <f t="shared" ca="1" si="0"/>
        <v>3</v>
      </c>
      <c r="B7" s="10" t="str">
        <f ca="1">IFERROR(__xludf.DUMMYFUNCTION("""COMPUTED_VALUE"""),"602")</f>
        <v>602</v>
      </c>
      <c r="C7" s="10" t="str">
        <f ca="1">IFERROR(__xludf.DUMMYFUNCTION("""COMPUTED_VALUE"""),"高三義")</f>
        <v>高三義</v>
      </c>
      <c r="D7" s="10" t="str">
        <f ca="1">IFERROR(__xludf.DUMMYFUNCTION("""COMPUTED_VALUE"""),"111077")</f>
        <v>111077</v>
      </c>
      <c r="E7" s="13" t="s">
        <v>305</v>
      </c>
      <c r="F7" s="10" t="str">
        <f ca="1">IFERROR(__xludf.DUMMYFUNCTION("""COMPUTED_VALUE"""),"27")</f>
        <v>27</v>
      </c>
      <c r="G7" s="10" t="s">
        <v>7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9">
        <f t="shared" ca="1" si="0"/>
        <v>4</v>
      </c>
      <c r="B8" s="10" t="str">
        <f ca="1">IFERROR(__xludf.DUMMYFUNCTION("""COMPUTED_VALUE"""),"602")</f>
        <v>602</v>
      </c>
      <c r="C8" s="10" t="str">
        <f ca="1">IFERROR(__xludf.DUMMYFUNCTION("""COMPUTED_VALUE"""),"高三義")</f>
        <v>高三義</v>
      </c>
      <c r="D8" s="10" t="str">
        <f ca="1">IFERROR(__xludf.DUMMYFUNCTION("""COMPUTED_VALUE"""),"111085")</f>
        <v>111085</v>
      </c>
      <c r="E8" s="13" t="s">
        <v>231</v>
      </c>
      <c r="F8" s="10" t="str">
        <f ca="1">IFERROR(__xludf.DUMMYFUNCTION("""COMPUTED_VALUE"""),"35")</f>
        <v>35</v>
      </c>
      <c r="G8" s="10" t="s">
        <v>7</v>
      </c>
      <c r="H8" s="11"/>
      <c r="I8" s="11"/>
      <c r="J8" s="11"/>
      <c r="K8" s="11"/>
      <c r="L8" s="11"/>
      <c r="M8" s="11"/>
      <c r="N8" s="11"/>
      <c r="O8" s="11"/>
      <c r="P8" s="11"/>
      <c r="Q8" s="11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9">
        <f t="shared" ca="1" si="0"/>
        <v>5</v>
      </c>
      <c r="B9" s="10" t="str">
        <f ca="1">IFERROR(__xludf.DUMMYFUNCTION("""COMPUTED_VALUE"""),"604")</f>
        <v>604</v>
      </c>
      <c r="C9" s="10" t="str">
        <f ca="1">IFERROR(__xludf.DUMMYFUNCTION("""COMPUTED_VALUE"""),"高三節")</f>
        <v>高三節</v>
      </c>
      <c r="D9" s="10" t="str">
        <f ca="1">IFERROR(__xludf.DUMMYFUNCTION("""COMPUTED_VALUE"""),"111129")</f>
        <v>111129</v>
      </c>
      <c r="E9" s="13" t="s">
        <v>307</v>
      </c>
      <c r="F9" s="10" t="str">
        <f ca="1">IFERROR(__xludf.DUMMYFUNCTION("""COMPUTED_VALUE"""),"30")</f>
        <v>30</v>
      </c>
      <c r="G9" s="10" t="s">
        <v>7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9">
        <f t="shared" ca="1" si="0"/>
        <v>6</v>
      </c>
      <c r="B10" s="10" t="str">
        <f ca="1">IFERROR(__xludf.DUMMYFUNCTION("""COMPUTED_VALUE"""),"604")</f>
        <v>604</v>
      </c>
      <c r="C10" s="10" t="str">
        <f ca="1">IFERROR(__xludf.DUMMYFUNCTION("""COMPUTED_VALUE"""),"高三節")</f>
        <v>高三節</v>
      </c>
      <c r="D10" s="10" t="str">
        <f ca="1">IFERROR(__xludf.DUMMYFUNCTION("""COMPUTED_VALUE"""),"111204")</f>
        <v>111204</v>
      </c>
      <c r="E10" s="13" t="s">
        <v>308</v>
      </c>
      <c r="F10" s="10" t="str">
        <f ca="1">IFERROR(__xludf.DUMMYFUNCTION("""COMPUTED_VALUE"""),"15")</f>
        <v>15</v>
      </c>
      <c r="G10" s="10" t="s">
        <v>7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9">
        <f t="shared" ca="1" si="0"/>
        <v>7</v>
      </c>
      <c r="B11" s="10" t="str">
        <f ca="1">IFERROR(__xludf.DUMMYFUNCTION("""COMPUTED_VALUE"""),"604")</f>
        <v>604</v>
      </c>
      <c r="C11" s="10" t="str">
        <f ca="1">IFERROR(__xludf.DUMMYFUNCTION("""COMPUTED_VALUE"""),"高三節")</f>
        <v>高三節</v>
      </c>
      <c r="D11" s="10" t="str">
        <f ca="1">IFERROR(__xludf.DUMMYFUNCTION("""COMPUTED_VALUE"""),"111216")</f>
        <v>111216</v>
      </c>
      <c r="E11" s="13" t="s">
        <v>309</v>
      </c>
      <c r="F11" s="10" t="str">
        <f ca="1">IFERROR(__xludf.DUMMYFUNCTION("""COMPUTED_VALUE"""),"32")</f>
        <v>32</v>
      </c>
      <c r="G11" s="10" t="s">
        <v>7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9">
        <f t="shared" ca="1" si="0"/>
        <v>8</v>
      </c>
      <c r="B12" s="10" t="str">
        <f ca="1">IFERROR(__xludf.DUMMYFUNCTION("""COMPUTED_VALUE"""),"604")</f>
        <v>604</v>
      </c>
      <c r="C12" s="10" t="str">
        <f ca="1">IFERROR(__xludf.DUMMYFUNCTION("""COMPUTED_VALUE"""),"高三節")</f>
        <v>高三節</v>
      </c>
      <c r="D12" s="10" t="str">
        <f ca="1">IFERROR(__xludf.DUMMYFUNCTION("""COMPUTED_VALUE"""),"111273")</f>
        <v>111273</v>
      </c>
      <c r="E12" s="13" t="s">
        <v>313</v>
      </c>
      <c r="F12" s="10" t="str">
        <f ca="1">IFERROR(__xludf.DUMMYFUNCTION("""COMPUTED_VALUE"""),"38")</f>
        <v>38</v>
      </c>
      <c r="G12" s="10" t="s">
        <v>7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9">
        <f t="shared" ca="1" si="0"/>
        <v>9</v>
      </c>
      <c r="B13" s="10" t="str">
        <f ca="1">IFERROR(__xludf.DUMMYFUNCTION("""COMPUTED_VALUE"""),"604")</f>
        <v>604</v>
      </c>
      <c r="C13" s="10" t="str">
        <f ca="1">IFERROR(__xludf.DUMMYFUNCTION("""COMPUTED_VALUE"""),"高三節")</f>
        <v>高三節</v>
      </c>
      <c r="D13" s="10" t="str">
        <f ca="1">IFERROR(__xludf.DUMMYFUNCTION("""COMPUTED_VALUE"""),"111282")</f>
        <v>111282</v>
      </c>
      <c r="E13" s="13" t="s">
        <v>314</v>
      </c>
      <c r="F13" s="10" t="str">
        <f ca="1">IFERROR(__xludf.DUMMYFUNCTION("""COMPUTED_VALUE"""),"01")</f>
        <v>01</v>
      </c>
      <c r="G13" s="10" t="s">
        <v>7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9">
        <f t="shared" ca="1" si="0"/>
        <v>10</v>
      </c>
      <c r="B14" s="10" t="str">
        <f ca="1">IFERROR(__xludf.DUMMYFUNCTION("""COMPUTED_VALUE"""),"604")</f>
        <v>604</v>
      </c>
      <c r="C14" s="10" t="str">
        <f ca="1">IFERROR(__xludf.DUMMYFUNCTION("""COMPUTED_VALUE"""),"高三節")</f>
        <v>高三節</v>
      </c>
      <c r="D14" s="10" t="str">
        <f ca="1">IFERROR(__xludf.DUMMYFUNCTION("""COMPUTED_VALUE"""),"111304")</f>
        <v>111304</v>
      </c>
      <c r="E14" s="13" t="s">
        <v>315</v>
      </c>
      <c r="F14" s="10" t="str">
        <f ca="1">IFERROR(__xludf.DUMMYFUNCTION("""COMPUTED_VALUE"""),"13")</f>
        <v>13</v>
      </c>
      <c r="G14" s="10" t="s">
        <v>7</v>
      </c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9">
        <f t="shared" ca="1" si="0"/>
        <v>11</v>
      </c>
      <c r="B15" s="10" t="str">
        <f ca="1">IFERROR(__xludf.DUMMYFUNCTION("""COMPUTED_VALUE"""),"604")</f>
        <v>604</v>
      </c>
      <c r="C15" s="10" t="str">
        <f ca="1">IFERROR(__xludf.DUMMYFUNCTION("""COMPUTED_VALUE"""),"高三節")</f>
        <v>高三節</v>
      </c>
      <c r="D15" s="10" t="str">
        <f ca="1">IFERROR(__xludf.DUMMYFUNCTION("""COMPUTED_VALUE"""),"111306")</f>
        <v>111306</v>
      </c>
      <c r="E15" s="13" t="s">
        <v>311</v>
      </c>
      <c r="F15" s="10" t="str">
        <f ca="1">IFERROR(__xludf.DUMMYFUNCTION("""COMPUTED_VALUE"""),"45")</f>
        <v>45</v>
      </c>
      <c r="G15" s="10" t="s">
        <v>7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9">
        <f t="shared" ca="1" si="0"/>
        <v>12</v>
      </c>
      <c r="B16" s="10" t="str">
        <f ca="1">IFERROR(__xludf.DUMMYFUNCTION("""COMPUTED_VALUE"""),"605")</f>
        <v>605</v>
      </c>
      <c r="C16" s="10" t="str">
        <f ca="1">IFERROR(__xludf.DUMMYFUNCTION("""COMPUTED_VALUE"""),"高三信")</f>
        <v>高三信</v>
      </c>
      <c r="D16" s="10" t="str">
        <f ca="1">IFERROR(__xludf.DUMMYFUNCTION("""COMPUTED_VALUE"""),"111162")</f>
        <v>111162</v>
      </c>
      <c r="E16" s="13" t="s">
        <v>200</v>
      </c>
      <c r="F16" s="10" t="str">
        <f ca="1">IFERROR(__xludf.DUMMYFUNCTION("""COMPUTED_VALUE"""),"27")</f>
        <v>27</v>
      </c>
      <c r="G16" s="10" t="s">
        <v>7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9">
        <f t="shared" ca="1" si="0"/>
        <v>13</v>
      </c>
      <c r="B17" s="10" t="str">
        <f ca="1">IFERROR(__xludf.DUMMYFUNCTION("""COMPUTED_VALUE"""),"605")</f>
        <v>605</v>
      </c>
      <c r="C17" s="10" t="str">
        <f ca="1">IFERROR(__xludf.DUMMYFUNCTION("""COMPUTED_VALUE"""),"高三信")</f>
        <v>高三信</v>
      </c>
      <c r="D17" s="10" t="str">
        <f ca="1">IFERROR(__xludf.DUMMYFUNCTION("""COMPUTED_VALUE"""),"111165")</f>
        <v>111165</v>
      </c>
      <c r="E17" s="13" t="s">
        <v>288</v>
      </c>
      <c r="F17" s="10" t="str">
        <f ca="1">IFERROR(__xludf.DUMMYFUNCTION("""COMPUTED_VALUE"""),"29")</f>
        <v>29</v>
      </c>
      <c r="G17" s="10" t="s">
        <v>7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9">
        <f t="shared" ca="1" si="0"/>
        <v>14</v>
      </c>
      <c r="B18" s="10" t="str">
        <f ca="1">IFERROR(__xludf.DUMMYFUNCTION("""COMPUTED_VALUE"""),"605")</f>
        <v>605</v>
      </c>
      <c r="C18" s="10" t="str">
        <f ca="1">IFERROR(__xludf.DUMMYFUNCTION("""COMPUTED_VALUE"""),"高三信")</f>
        <v>高三信</v>
      </c>
      <c r="D18" s="10" t="str">
        <f ca="1">IFERROR(__xludf.DUMMYFUNCTION("""COMPUTED_VALUE"""),"111177")</f>
        <v>111177</v>
      </c>
      <c r="E18" s="13" t="s">
        <v>289</v>
      </c>
      <c r="F18" s="10" t="str">
        <f ca="1">IFERROR(__xludf.DUMMYFUNCTION("""COMPUTED_VALUE"""),"37")</f>
        <v>37</v>
      </c>
      <c r="G18" s="10" t="s">
        <v>7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9">
        <f t="shared" ca="1" si="0"/>
        <v>15</v>
      </c>
      <c r="B19" s="10" t="str">
        <f ca="1">IFERROR(__xludf.DUMMYFUNCTION("""COMPUTED_VALUE"""),"605")</f>
        <v>605</v>
      </c>
      <c r="C19" s="10" t="str">
        <f ca="1">IFERROR(__xludf.DUMMYFUNCTION("""COMPUTED_VALUE"""),"高三信")</f>
        <v>高三信</v>
      </c>
      <c r="D19" s="10" t="str">
        <f ca="1">IFERROR(__xludf.DUMMYFUNCTION("""COMPUTED_VALUE"""),"111205")</f>
        <v>111205</v>
      </c>
      <c r="E19" s="13" t="s">
        <v>290</v>
      </c>
      <c r="F19" s="10" t="str">
        <f ca="1">IFERROR(__xludf.DUMMYFUNCTION("""COMPUTED_VALUE"""),"24")</f>
        <v>24</v>
      </c>
      <c r="G19" s="10" t="s">
        <v>7</v>
      </c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9">
        <f t="shared" ca="1" si="0"/>
        <v>16</v>
      </c>
      <c r="B20" s="10" t="str">
        <f ca="1">IFERROR(__xludf.DUMMYFUNCTION("""COMPUTED_VALUE"""),"605")</f>
        <v>605</v>
      </c>
      <c r="C20" s="10" t="str">
        <f ca="1">IFERROR(__xludf.DUMMYFUNCTION("""COMPUTED_VALUE"""),"高三信")</f>
        <v>高三信</v>
      </c>
      <c r="D20" s="10" t="str">
        <f ca="1">IFERROR(__xludf.DUMMYFUNCTION("""COMPUTED_VALUE"""),"111225")</f>
        <v>111225</v>
      </c>
      <c r="E20" s="13" t="s">
        <v>291</v>
      </c>
      <c r="F20" s="10" t="str">
        <f ca="1">IFERROR(__xludf.DUMMYFUNCTION("""COMPUTED_VALUE"""),"18")</f>
        <v>18</v>
      </c>
      <c r="G20" s="10" t="s">
        <v>7</v>
      </c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9">
        <f t="shared" ca="1" si="0"/>
        <v>17</v>
      </c>
      <c r="B21" s="10" t="str">
        <f ca="1">IFERROR(__xludf.DUMMYFUNCTION("""COMPUTED_VALUE"""),"605")</f>
        <v>605</v>
      </c>
      <c r="C21" s="10" t="str">
        <f ca="1">IFERROR(__xludf.DUMMYFUNCTION("""COMPUTED_VALUE"""),"高三信")</f>
        <v>高三信</v>
      </c>
      <c r="D21" s="10" t="str">
        <f ca="1">IFERROR(__xludf.DUMMYFUNCTION("""COMPUTED_VALUE"""),"111230")</f>
        <v>111230</v>
      </c>
      <c r="E21" s="13" t="s">
        <v>292</v>
      </c>
      <c r="F21" s="10" t="str">
        <f ca="1">IFERROR(__xludf.DUMMYFUNCTION("""COMPUTED_VALUE"""),"19")</f>
        <v>19</v>
      </c>
      <c r="G21" s="10" t="s">
        <v>7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9">
        <f t="shared" ca="1" si="0"/>
        <v>18</v>
      </c>
      <c r="B22" s="10" t="str">
        <f ca="1">IFERROR(__xludf.DUMMYFUNCTION("""COMPUTED_VALUE"""),"605")</f>
        <v>605</v>
      </c>
      <c r="C22" s="10" t="str">
        <f ca="1">IFERROR(__xludf.DUMMYFUNCTION("""COMPUTED_VALUE"""),"高三信")</f>
        <v>高三信</v>
      </c>
      <c r="D22" s="10" t="str">
        <f ca="1">IFERROR(__xludf.DUMMYFUNCTION("""COMPUTED_VALUE"""),"111264")</f>
        <v>111264</v>
      </c>
      <c r="E22" s="13" t="s">
        <v>293</v>
      </c>
      <c r="F22" s="10" t="str">
        <f ca="1">IFERROR(__xludf.DUMMYFUNCTION("""COMPUTED_VALUE"""),"31")</f>
        <v>31</v>
      </c>
      <c r="G22" s="10" t="s">
        <v>7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9">
        <f t="shared" ca="1" si="0"/>
        <v>19</v>
      </c>
      <c r="B23" s="10" t="str">
        <f ca="1">IFERROR(__xludf.DUMMYFUNCTION("""COMPUTED_VALUE"""),"605")</f>
        <v>605</v>
      </c>
      <c r="C23" s="10" t="str">
        <f ca="1">IFERROR(__xludf.DUMMYFUNCTION("""COMPUTED_VALUE"""),"高三信")</f>
        <v>高三信</v>
      </c>
      <c r="D23" s="10" t="str">
        <f ca="1">IFERROR(__xludf.DUMMYFUNCTION("""COMPUTED_VALUE"""),"111270")</f>
        <v>111270</v>
      </c>
      <c r="E23" s="13" t="s">
        <v>294</v>
      </c>
      <c r="F23" s="10" t="str">
        <f ca="1">IFERROR(__xludf.DUMMYFUNCTION("""COMPUTED_VALUE"""),"38")</f>
        <v>38</v>
      </c>
      <c r="G23" s="10" t="s">
        <v>7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9">
        <f t="shared" ca="1" si="0"/>
        <v>20</v>
      </c>
      <c r="B24" s="10" t="str">
        <f ca="1">IFERROR(__xludf.DUMMYFUNCTION("""COMPUTED_VALUE"""),"605")</f>
        <v>605</v>
      </c>
      <c r="C24" s="10" t="str">
        <f ca="1">IFERROR(__xludf.DUMMYFUNCTION("""COMPUTED_VALUE"""),"高三信")</f>
        <v>高三信</v>
      </c>
      <c r="D24" s="10" t="str">
        <f ca="1">IFERROR(__xludf.DUMMYFUNCTION("""COMPUTED_VALUE"""),"111299")</f>
        <v>111299</v>
      </c>
      <c r="E24" s="13" t="s">
        <v>296</v>
      </c>
      <c r="F24" s="10" t="str">
        <f ca="1">IFERROR(__xludf.DUMMYFUNCTION("""COMPUTED_VALUE"""),"08")</f>
        <v>08</v>
      </c>
      <c r="G24" s="10" t="s">
        <v>7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9">
        <f t="shared" ca="1" si="0"/>
        <v>21</v>
      </c>
      <c r="B25" s="10" t="str">
        <f ca="1">IFERROR(__xludf.DUMMYFUNCTION("""COMPUTED_VALUE"""),"606")</f>
        <v>606</v>
      </c>
      <c r="C25" s="10" t="str">
        <f ca="1">IFERROR(__xludf.DUMMYFUNCTION("""COMPUTED_VALUE"""),"高三望")</f>
        <v>高三望</v>
      </c>
      <c r="D25" s="10" t="str">
        <f ca="1">IFERROR(__xludf.DUMMYFUNCTION("""COMPUTED_VALUE"""),"111148")</f>
        <v>111148</v>
      </c>
      <c r="E25" s="13" t="s">
        <v>297</v>
      </c>
      <c r="F25" s="10" t="str">
        <f ca="1">IFERROR(__xludf.DUMMYFUNCTION("""COMPUTED_VALUE"""),"09")</f>
        <v>09</v>
      </c>
      <c r="G25" s="10" t="s">
        <v>7</v>
      </c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9">
        <f t="shared" ca="1" si="0"/>
        <v>22</v>
      </c>
      <c r="B26" s="10" t="str">
        <f ca="1">IFERROR(__xludf.DUMMYFUNCTION("""COMPUTED_VALUE"""),"606")</f>
        <v>606</v>
      </c>
      <c r="C26" s="10" t="str">
        <f ca="1">IFERROR(__xludf.DUMMYFUNCTION("""COMPUTED_VALUE"""),"高三望")</f>
        <v>高三望</v>
      </c>
      <c r="D26" s="10" t="str">
        <f ca="1">IFERROR(__xludf.DUMMYFUNCTION("""COMPUTED_VALUE"""),"111182")</f>
        <v>111182</v>
      </c>
      <c r="E26" s="13" t="s">
        <v>298</v>
      </c>
      <c r="F26" s="10" t="str">
        <f ca="1">IFERROR(__xludf.DUMMYFUNCTION("""COMPUTED_VALUE"""),"38")</f>
        <v>38</v>
      </c>
      <c r="G26" s="10" t="s">
        <v>7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9">
        <f t="shared" ca="1" si="0"/>
        <v>23</v>
      </c>
      <c r="B27" s="10" t="str">
        <f ca="1">IFERROR(__xludf.DUMMYFUNCTION("""COMPUTED_VALUE"""),"606")</f>
        <v>606</v>
      </c>
      <c r="C27" s="10" t="str">
        <f ca="1">IFERROR(__xludf.DUMMYFUNCTION("""COMPUTED_VALUE"""),"高三望")</f>
        <v>高三望</v>
      </c>
      <c r="D27" s="10" t="str">
        <f ca="1">IFERROR(__xludf.DUMMYFUNCTION("""COMPUTED_VALUE"""),"111253")</f>
        <v>111253</v>
      </c>
      <c r="E27" s="13" t="s">
        <v>299</v>
      </c>
      <c r="F27" s="10" t="str">
        <f ca="1">IFERROR(__xludf.DUMMYFUNCTION("""COMPUTED_VALUE"""),"25")</f>
        <v>25</v>
      </c>
      <c r="G27" s="10" t="s">
        <v>7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9">
        <f t="shared" ca="1" si="0"/>
        <v>24</v>
      </c>
      <c r="B28" s="10" t="str">
        <f ca="1">IFERROR(__xludf.DUMMYFUNCTION("""COMPUTED_VALUE"""),"606")</f>
        <v>606</v>
      </c>
      <c r="C28" s="10" t="str">
        <f ca="1">IFERROR(__xludf.DUMMYFUNCTION("""COMPUTED_VALUE"""),"高三望")</f>
        <v>高三望</v>
      </c>
      <c r="D28" s="10" t="str">
        <f ca="1">IFERROR(__xludf.DUMMYFUNCTION("""COMPUTED_VALUE"""),"111271")</f>
        <v>111271</v>
      </c>
      <c r="E28" s="13" t="s">
        <v>300</v>
      </c>
      <c r="F28" s="10" t="str">
        <f ca="1">IFERROR(__xludf.DUMMYFUNCTION("""COMPUTED_VALUE"""),"37")</f>
        <v>37</v>
      </c>
      <c r="G28" s="10" t="s">
        <v>7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9">
        <f t="shared" ca="1" si="0"/>
        <v>25</v>
      </c>
      <c r="B29" s="10" t="str">
        <f ca="1">IFERROR(__xludf.DUMMYFUNCTION("""COMPUTED_VALUE"""),"606")</f>
        <v>606</v>
      </c>
      <c r="C29" s="10" t="str">
        <f ca="1">IFERROR(__xludf.DUMMYFUNCTION("""COMPUTED_VALUE"""),"高三望")</f>
        <v>高三望</v>
      </c>
      <c r="D29" s="10" t="str">
        <f ca="1">IFERROR(__xludf.DUMMYFUNCTION("""COMPUTED_VALUE"""),"111278")</f>
        <v>111278</v>
      </c>
      <c r="E29" s="13" t="s">
        <v>301</v>
      </c>
      <c r="F29" s="10" t="str">
        <f ca="1">IFERROR(__xludf.DUMMYFUNCTION("""COMPUTED_VALUE"""),"36")</f>
        <v>36</v>
      </c>
      <c r="G29" s="10" t="s">
        <v>7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9">
        <f t="shared" ca="1" si="0"/>
        <v>26</v>
      </c>
      <c r="B30" s="10" t="str">
        <f ca="1">IFERROR(__xludf.DUMMYFUNCTION("""COMPUTED_VALUE"""),"606")</f>
        <v>606</v>
      </c>
      <c r="C30" s="10" t="str">
        <f ca="1">IFERROR(__xludf.DUMMYFUNCTION("""COMPUTED_VALUE"""),"高三望")</f>
        <v>高三望</v>
      </c>
      <c r="D30" s="10" t="str">
        <f ca="1">IFERROR(__xludf.DUMMYFUNCTION("""COMPUTED_VALUE"""),"111293")</f>
        <v>111293</v>
      </c>
      <c r="E30" s="13" t="s">
        <v>302</v>
      </c>
      <c r="F30" s="10" t="str">
        <f ca="1">IFERROR(__xludf.DUMMYFUNCTION("""COMPUTED_VALUE"""),"01")</f>
        <v>01</v>
      </c>
      <c r="G30" s="10" t="s">
        <v>7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9">
        <f t="shared" ca="1" si="0"/>
        <v>27</v>
      </c>
      <c r="B31" s="10" t="str">
        <f ca="1">IFERROR(__xludf.DUMMYFUNCTION("""COMPUTED_VALUE"""),"606")</f>
        <v>606</v>
      </c>
      <c r="C31" s="10" t="str">
        <f ca="1">IFERROR(__xludf.DUMMYFUNCTION("""COMPUTED_VALUE"""),"高三望")</f>
        <v>高三望</v>
      </c>
      <c r="D31" s="10" t="str">
        <f ca="1">IFERROR(__xludf.DUMMYFUNCTION("""COMPUTED_VALUE"""),"111303")</f>
        <v>111303</v>
      </c>
      <c r="E31" s="13" t="s">
        <v>304</v>
      </c>
      <c r="F31" s="10" t="str">
        <f ca="1">IFERROR(__xludf.DUMMYFUNCTION("""COMPUTED_VALUE"""),"26")</f>
        <v>26</v>
      </c>
      <c r="G31" s="10" t="s">
        <v>7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9">
        <f t="shared" ca="1" si="0"/>
        <v>28</v>
      </c>
      <c r="B32" s="10" t="str">
        <f ca="1">IFERROR(__xludf.DUMMYFUNCTION("""COMPUTED_VALUE"""),"延修")</f>
        <v>延修</v>
      </c>
      <c r="C32" s="10"/>
      <c r="D32" s="10" t="str">
        <f ca="1">IFERROR(__xludf.DUMMYFUNCTION("""COMPUTED_VALUE"""),"911331")</f>
        <v>911331</v>
      </c>
      <c r="E32" s="13" t="s">
        <v>316</v>
      </c>
      <c r="F32" s="10"/>
      <c r="G32" s="10" t="s">
        <v>7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9" t="str">
        <f t="shared" si="0"/>
        <v/>
      </c>
      <c r="B33" s="10"/>
      <c r="C33" s="10"/>
      <c r="D33" s="10"/>
      <c r="E33" s="10"/>
      <c r="F33" s="10"/>
      <c r="G33" s="10" t="s">
        <v>90</v>
      </c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9" t="str">
        <f t="shared" si="0"/>
        <v/>
      </c>
      <c r="B34" s="10"/>
      <c r="C34" s="10"/>
      <c r="D34" s="10"/>
      <c r="E34" s="10"/>
      <c r="F34" s="10"/>
      <c r="G34" s="10" t="s">
        <v>90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9" t="str">
        <f t="shared" si="0"/>
        <v/>
      </c>
      <c r="B35" s="10"/>
      <c r="C35" s="10"/>
      <c r="D35" s="10"/>
      <c r="E35" s="10"/>
      <c r="F35" s="10"/>
      <c r="G35" s="10" t="s">
        <v>90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9" t="str">
        <f t="shared" si="0"/>
        <v/>
      </c>
      <c r="B36" s="10"/>
      <c r="C36" s="10"/>
      <c r="D36" s="10"/>
      <c r="E36" s="10"/>
      <c r="F36" s="10"/>
      <c r="G36" s="10" t="s">
        <v>90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9" t="str">
        <f t="shared" si="0"/>
        <v/>
      </c>
      <c r="B37" s="10"/>
      <c r="C37" s="10"/>
      <c r="D37" s="10"/>
      <c r="E37" s="10"/>
      <c r="F37" s="10"/>
      <c r="G37" s="10" t="s">
        <v>90</v>
      </c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9" t="str">
        <f t="shared" si="0"/>
        <v/>
      </c>
      <c r="B38" s="10"/>
      <c r="C38" s="10"/>
      <c r="D38" s="10"/>
      <c r="E38" s="10"/>
      <c r="F38" s="10"/>
      <c r="G38" s="10" t="s">
        <v>90</v>
      </c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9" t="str">
        <f t="shared" si="0"/>
        <v/>
      </c>
      <c r="B39" s="10"/>
      <c r="C39" s="10"/>
      <c r="D39" s="10"/>
      <c r="E39" s="10"/>
      <c r="F39" s="10"/>
      <c r="G39" s="10" t="s">
        <v>90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9" t="str">
        <f t="shared" si="0"/>
        <v/>
      </c>
      <c r="B40" s="10"/>
      <c r="C40" s="10"/>
      <c r="D40" s="10"/>
      <c r="E40" s="10"/>
      <c r="F40" s="10"/>
      <c r="G40" s="10" t="s">
        <v>90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9" t="str">
        <f t="shared" si="0"/>
        <v/>
      </c>
      <c r="B41" s="10"/>
      <c r="C41" s="10"/>
      <c r="D41" s="10"/>
      <c r="E41" s="10"/>
      <c r="F41" s="10"/>
      <c r="G41" s="10" t="s">
        <v>90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9" t="str">
        <f t="shared" si="0"/>
        <v/>
      </c>
      <c r="B42" s="10"/>
      <c r="C42" s="10"/>
      <c r="D42" s="10"/>
      <c r="E42" s="10"/>
      <c r="F42" s="10"/>
      <c r="G42" s="10" t="s">
        <v>90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9" t="str">
        <f t="shared" si="0"/>
        <v/>
      </c>
      <c r="B43" s="10"/>
      <c r="C43" s="10"/>
      <c r="D43" s="10"/>
      <c r="E43" s="10"/>
      <c r="F43" s="10"/>
      <c r="G43" s="10" t="s">
        <v>90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9" t="str">
        <f t="shared" si="0"/>
        <v/>
      </c>
      <c r="B44" s="10"/>
      <c r="C44" s="10"/>
      <c r="D44" s="10"/>
      <c r="E44" s="10"/>
      <c r="F44" s="10"/>
      <c r="G44" s="10" t="s">
        <v>90</v>
      </c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9" t="str">
        <f t="shared" si="0"/>
        <v/>
      </c>
      <c r="B45" s="10"/>
      <c r="C45" s="10"/>
      <c r="D45" s="10"/>
      <c r="E45" s="10"/>
      <c r="F45" s="10"/>
      <c r="G45" s="10" t="s">
        <v>90</v>
      </c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9" t="str">
        <f t="shared" si="0"/>
        <v/>
      </c>
      <c r="B46" s="10"/>
      <c r="C46" s="10"/>
      <c r="D46" s="10"/>
      <c r="E46" s="10"/>
      <c r="F46" s="10"/>
      <c r="G46" s="10" t="str">
        <f t="shared" ref="G46:G126" si="1">IF(B46&lt;&gt;"",MID($B$1,4,20),"")</f>
        <v/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9" t="str">
        <f t="shared" si="0"/>
        <v/>
      </c>
      <c r="B47" s="11"/>
      <c r="C47" s="11"/>
      <c r="D47" s="11"/>
      <c r="E47" s="11"/>
      <c r="F47" s="11"/>
      <c r="G47" s="9" t="str">
        <f t="shared" si="1"/>
        <v/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9" t="str">
        <f t="shared" si="0"/>
        <v/>
      </c>
      <c r="B48" s="11"/>
      <c r="C48" s="11"/>
      <c r="D48" s="11"/>
      <c r="E48" s="11"/>
      <c r="F48" s="11"/>
      <c r="G48" s="9" t="str">
        <f t="shared" si="1"/>
        <v/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9" t="str">
        <f t="shared" si="0"/>
        <v/>
      </c>
      <c r="B49" s="11"/>
      <c r="C49" s="11"/>
      <c r="D49" s="11"/>
      <c r="E49" s="11"/>
      <c r="F49" s="11"/>
      <c r="G49" s="9" t="str">
        <f t="shared" si="1"/>
        <v/>
      </c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5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9" t="str">
        <f t="shared" si="0"/>
        <v/>
      </c>
      <c r="B50" s="11"/>
      <c r="C50" s="11"/>
      <c r="D50" s="11"/>
      <c r="E50" s="11"/>
      <c r="F50" s="11"/>
      <c r="G50" s="9" t="str">
        <f t="shared" si="1"/>
        <v/>
      </c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9" t="str">
        <f t="shared" si="0"/>
        <v/>
      </c>
      <c r="B51" s="11"/>
      <c r="C51" s="11"/>
      <c r="D51" s="11"/>
      <c r="E51" s="11"/>
      <c r="F51" s="11"/>
      <c r="G51" s="9" t="str">
        <f t="shared" si="1"/>
        <v/>
      </c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9" t="str">
        <f t="shared" si="0"/>
        <v/>
      </c>
      <c r="B52" s="11"/>
      <c r="C52" s="11"/>
      <c r="D52" s="11"/>
      <c r="E52" s="11"/>
      <c r="F52" s="11"/>
      <c r="G52" s="9" t="str">
        <f t="shared" si="1"/>
        <v/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9" t="str">
        <f t="shared" si="0"/>
        <v/>
      </c>
      <c r="B53" s="11"/>
      <c r="C53" s="11"/>
      <c r="D53" s="11"/>
      <c r="E53" s="11"/>
      <c r="F53" s="11"/>
      <c r="G53" s="9" t="str">
        <f t="shared" si="1"/>
        <v/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9" t="str">
        <f t="shared" si="0"/>
        <v/>
      </c>
      <c r="B54" s="11"/>
      <c r="C54" s="11"/>
      <c r="D54" s="11"/>
      <c r="E54" s="11"/>
      <c r="F54" s="11"/>
      <c r="G54" s="9" t="str">
        <f t="shared" si="1"/>
        <v/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9" t="str">
        <f t="shared" si="0"/>
        <v/>
      </c>
      <c r="B55" s="11"/>
      <c r="C55" s="11"/>
      <c r="D55" s="11"/>
      <c r="E55" s="11"/>
      <c r="F55" s="11"/>
      <c r="G55" s="9" t="str">
        <f t="shared" si="1"/>
        <v/>
      </c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9" t="str">
        <f t="shared" si="0"/>
        <v/>
      </c>
      <c r="B56" s="11"/>
      <c r="C56" s="11"/>
      <c r="D56" s="11"/>
      <c r="E56" s="11"/>
      <c r="F56" s="11"/>
      <c r="G56" s="9" t="str">
        <f t="shared" si="1"/>
        <v/>
      </c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9" t="str">
        <f t="shared" si="0"/>
        <v/>
      </c>
      <c r="B57" s="11"/>
      <c r="C57" s="11"/>
      <c r="D57" s="11"/>
      <c r="E57" s="11"/>
      <c r="F57" s="11"/>
      <c r="G57" s="9" t="str">
        <f t="shared" si="1"/>
        <v/>
      </c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9" t="str">
        <f t="shared" si="0"/>
        <v/>
      </c>
      <c r="B58" s="11"/>
      <c r="C58" s="11"/>
      <c r="D58" s="11"/>
      <c r="E58" s="11"/>
      <c r="F58" s="11"/>
      <c r="G58" s="9" t="str">
        <f t="shared" si="1"/>
        <v/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9" t="str">
        <f t="shared" si="0"/>
        <v/>
      </c>
      <c r="B59" s="11"/>
      <c r="C59" s="11"/>
      <c r="D59" s="11"/>
      <c r="E59" s="11"/>
      <c r="F59" s="11"/>
      <c r="G59" s="9" t="str">
        <f t="shared" si="1"/>
        <v/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9" t="str">
        <f t="shared" si="0"/>
        <v/>
      </c>
      <c r="B60" s="11"/>
      <c r="C60" s="11"/>
      <c r="D60" s="11"/>
      <c r="E60" s="11"/>
      <c r="F60" s="11"/>
      <c r="G60" s="9" t="str">
        <f t="shared" si="1"/>
        <v/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9" t="str">
        <f t="shared" si="0"/>
        <v/>
      </c>
      <c r="B61" s="11"/>
      <c r="C61" s="11"/>
      <c r="D61" s="11"/>
      <c r="E61" s="11"/>
      <c r="F61" s="11"/>
      <c r="G61" s="9" t="str">
        <f t="shared" si="1"/>
        <v/>
      </c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9" t="str">
        <f t="shared" si="0"/>
        <v/>
      </c>
      <c r="B62" s="11"/>
      <c r="C62" s="11"/>
      <c r="D62" s="11"/>
      <c r="E62" s="11"/>
      <c r="F62" s="11"/>
      <c r="G62" s="9" t="str">
        <f t="shared" si="1"/>
        <v/>
      </c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9" t="str">
        <f t="shared" si="0"/>
        <v/>
      </c>
      <c r="B63" s="11"/>
      <c r="C63" s="11"/>
      <c r="D63" s="11"/>
      <c r="E63" s="11"/>
      <c r="F63" s="11"/>
      <c r="G63" s="9" t="str">
        <f t="shared" si="1"/>
        <v/>
      </c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9" t="str">
        <f t="shared" si="0"/>
        <v/>
      </c>
      <c r="B64" s="11"/>
      <c r="C64" s="11"/>
      <c r="D64" s="11"/>
      <c r="E64" s="11"/>
      <c r="F64" s="11"/>
      <c r="G64" s="9" t="str">
        <f t="shared" si="1"/>
        <v/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9" t="str">
        <f t="shared" si="0"/>
        <v/>
      </c>
      <c r="B65" s="11"/>
      <c r="C65" s="11"/>
      <c r="D65" s="11"/>
      <c r="E65" s="11"/>
      <c r="F65" s="11"/>
      <c r="G65" s="9" t="str">
        <f t="shared" si="1"/>
        <v/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9" t="str">
        <f t="shared" si="0"/>
        <v/>
      </c>
      <c r="B66" s="11"/>
      <c r="C66" s="11"/>
      <c r="D66" s="11"/>
      <c r="E66" s="11"/>
      <c r="F66" s="11"/>
      <c r="G66" s="9" t="str">
        <f t="shared" si="1"/>
        <v/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9" t="str">
        <f t="shared" si="0"/>
        <v/>
      </c>
      <c r="B67" s="11"/>
      <c r="C67" s="11"/>
      <c r="D67" s="11"/>
      <c r="E67" s="11"/>
      <c r="F67" s="11"/>
      <c r="G67" s="9" t="str">
        <f t="shared" si="1"/>
        <v/>
      </c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9" t="str">
        <f t="shared" si="0"/>
        <v/>
      </c>
      <c r="B68" s="11"/>
      <c r="C68" s="11"/>
      <c r="D68" s="11"/>
      <c r="E68" s="11"/>
      <c r="F68" s="11"/>
      <c r="G68" s="9" t="str">
        <f t="shared" si="1"/>
        <v/>
      </c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9" t="str">
        <f t="shared" si="0"/>
        <v/>
      </c>
      <c r="B69" s="11"/>
      <c r="C69" s="11"/>
      <c r="D69" s="11"/>
      <c r="E69" s="11"/>
      <c r="F69" s="11"/>
      <c r="G69" s="9" t="str">
        <f t="shared" si="1"/>
        <v/>
      </c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9" t="str">
        <f t="shared" si="0"/>
        <v/>
      </c>
      <c r="B70" s="11"/>
      <c r="C70" s="11"/>
      <c r="D70" s="11"/>
      <c r="E70" s="11"/>
      <c r="F70" s="11"/>
      <c r="G70" s="9" t="str">
        <f t="shared" si="1"/>
        <v/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9" t="str">
        <f t="shared" si="0"/>
        <v/>
      </c>
      <c r="B71" s="11"/>
      <c r="C71" s="11"/>
      <c r="D71" s="11"/>
      <c r="E71" s="11"/>
      <c r="F71" s="11"/>
      <c r="G71" s="9" t="str">
        <f t="shared" si="1"/>
        <v/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9" t="str">
        <f t="shared" si="0"/>
        <v/>
      </c>
      <c r="B72" s="11"/>
      <c r="C72" s="11"/>
      <c r="D72" s="11"/>
      <c r="E72" s="11"/>
      <c r="F72" s="11"/>
      <c r="G72" s="9" t="str">
        <f t="shared" si="1"/>
        <v/>
      </c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9" t="str">
        <f t="shared" si="0"/>
        <v/>
      </c>
      <c r="B73" s="11"/>
      <c r="C73" s="11"/>
      <c r="D73" s="11"/>
      <c r="E73" s="11"/>
      <c r="F73" s="11"/>
      <c r="G73" s="9" t="str">
        <f t="shared" si="1"/>
        <v/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9" t="str">
        <f t="shared" si="0"/>
        <v/>
      </c>
      <c r="B74" s="11"/>
      <c r="C74" s="11"/>
      <c r="D74" s="11"/>
      <c r="E74" s="11"/>
      <c r="F74" s="11"/>
      <c r="G74" s="9" t="str">
        <f t="shared" si="1"/>
        <v/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9" t="str">
        <f t="shared" si="0"/>
        <v/>
      </c>
      <c r="B75" s="11"/>
      <c r="C75" s="11"/>
      <c r="D75" s="11"/>
      <c r="E75" s="11"/>
      <c r="F75" s="11"/>
      <c r="G75" s="9" t="str">
        <f t="shared" si="1"/>
        <v/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9" t="str">
        <f t="shared" si="0"/>
        <v/>
      </c>
      <c r="B76" s="11"/>
      <c r="C76" s="11"/>
      <c r="D76" s="11"/>
      <c r="E76" s="11"/>
      <c r="F76" s="11"/>
      <c r="G76" s="9" t="str">
        <f t="shared" si="1"/>
        <v/>
      </c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9" t="str">
        <f t="shared" si="0"/>
        <v/>
      </c>
      <c r="B77" s="11"/>
      <c r="C77" s="11"/>
      <c r="D77" s="11"/>
      <c r="E77" s="11"/>
      <c r="F77" s="11"/>
      <c r="G77" s="9" t="str">
        <f t="shared" si="1"/>
        <v/>
      </c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9" t="str">
        <f t="shared" si="0"/>
        <v/>
      </c>
      <c r="B78" s="11"/>
      <c r="C78" s="11"/>
      <c r="D78" s="11"/>
      <c r="E78" s="11"/>
      <c r="F78" s="11"/>
      <c r="G78" s="9" t="str">
        <f t="shared" si="1"/>
        <v/>
      </c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9" t="str">
        <f t="shared" si="0"/>
        <v/>
      </c>
      <c r="B79" s="11"/>
      <c r="C79" s="11"/>
      <c r="D79" s="11"/>
      <c r="E79" s="11"/>
      <c r="F79" s="11"/>
      <c r="G79" s="9" t="str">
        <f t="shared" si="1"/>
        <v/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9" t="str">
        <f t="shared" si="0"/>
        <v/>
      </c>
      <c r="B80" s="11"/>
      <c r="C80" s="11"/>
      <c r="D80" s="11"/>
      <c r="E80" s="11"/>
      <c r="F80" s="11"/>
      <c r="G80" s="9" t="str">
        <f t="shared" si="1"/>
        <v/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9" t="str">
        <f t="shared" si="0"/>
        <v/>
      </c>
      <c r="B81" s="11"/>
      <c r="C81" s="11"/>
      <c r="D81" s="11"/>
      <c r="E81" s="11"/>
      <c r="F81" s="11"/>
      <c r="G81" s="9" t="str">
        <f t="shared" si="1"/>
        <v/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9" t="str">
        <f t="shared" si="0"/>
        <v/>
      </c>
      <c r="B82" s="11"/>
      <c r="C82" s="11"/>
      <c r="D82" s="11"/>
      <c r="E82" s="11"/>
      <c r="F82" s="11"/>
      <c r="G82" s="9" t="str">
        <f t="shared" si="1"/>
        <v/>
      </c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9" t="str">
        <f t="shared" si="0"/>
        <v/>
      </c>
      <c r="B83" s="11"/>
      <c r="C83" s="11"/>
      <c r="D83" s="11"/>
      <c r="E83" s="11"/>
      <c r="F83" s="11"/>
      <c r="G83" s="9" t="str">
        <f t="shared" si="1"/>
        <v/>
      </c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9" t="str">
        <f t="shared" si="0"/>
        <v/>
      </c>
      <c r="B84" s="11"/>
      <c r="C84" s="11"/>
      <c r="D84" s="11"/>
      <c r="E84" s="11"/>
      <c r="F84" s="11"/>
      <c r="G84" s="9" t="str">
        <f t="shared" si="1"/>
        <v/>
      </c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9" t="str">
        <f t="shared" si="0"/>
        <v/>
      </c>
      <c r="B85" s="11"/>
      <c r="C85" s="11"/>
      <c r="D85" s="11"/>
      <c r="E85" s="11"/>
      <c r="F85" s="11"/>
      <c r="G85" s="9" t="str">
        <f t="shared" si="1"/>
        <v/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9" t="str">
        <f t="shared" si="0"/>
        <v/>
      </c>
      <c r="B86" s="11"/>
      <c r="C86" s="11"/>
      <c r="D86" s="11"/>
      <c r="E86" s="11"/>
      <c r="F86" s="11"/>
      <c r="G86" s="9" t="str">
        <f t="shared" si="1"/>
        <v/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9" t="str">
        <f t="shared" si="0"/>
        <v/>
      </c>
      <c r="B87" s="11"/>
      <c r="C87" s="11"/>
      <c r="D87" s="11"/>
      <c r="E87" s="11"/>
      <c r="F87" s="11"/>
      <c r="G87" s="9" t="str">
        <f t="shared" si="1"/>
        <v/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9" t="str">
        <f t="shared" si="0"/>
        <v/>
      </c>
      <c r="B88" s="11"/>
      <c r="C88" s="11"/>
      <c r="D88" s="11"/>
      <c r="E88" s="11"/>
      <c r="F88" s="11"/>
      <c r="G88" s="9" t="str">
        <f t="shared" si="1"/>
        <v/>
      </c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9" t="str">
        <f t="shared" si="0"/>
        <v/>
      </c>
      <c r="B89" s="11"/>
      <c r="C89" s="11"/>
      <c r="D89" s="11"/>
      <c r="E89" s="11"/>
      <c r="F89" s="11"/>
      <c r="G89" s="9" t="str">
        <f t="shared" si="1"/>
        <v/>
      </c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9" t="str">
        <f t="shared" si="0"/>
        <v/>
      </c>
      <c r="B90" s="11"/>
      <c r="C90" s="11"/>
      <c r="D90" s="11"/>
      <c r="E90" s="11"/>
      <c r="F90" s="11"/>
      <c r="G90" s="9" t="str">
        <f t="shared" si="1"/>
        <v/>
      </c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9" t="str">
        <f t="shared" si="0"/>
        <v/>
      </c>
      <c r="B91" s="11"/>
      <c r="C91" s="11"/>
      <c r="D91" s="11"/>
      <c r="E91" s="11"/>
      <c r="F91" s="11"/>
      <c r="G91" s="9" t="str">
        <f t="shared" si="1"/>
        <v/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9" t="str">
        <f t="shared" si="0"/>
        <v/>
      </c>
      <c r="B92" s="11"/>
      <c r="C92" s="11"/>
      <c r="D92" s="11"/>
      <c r="E92" s="11"/>
      <c r="F92" s="11"/>
      <c r="G92" s="9" t="str">
        <f t="shared" si="1"/>
        <v/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9" t="str">
        <f t="shared" si="0"/>
        <v/>
      </c>
      <c r="B93" s="11"/>
      <c r="C93" s="11"/>
      <c r="D93" s="11"/>
      <c r="E93" s="11"/>
      <c r="F93" s="11"/>
      <c r="G93" s="9" t="str">
        <f t="shared" si="1"/>
        <v/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9" t="str">
        <f t="shared" si="0"/>
        <v/>
      </c>
      <c r="B94" s="11"/>
      <c r="C94" s="11"/>
      <c r="D94" s="11"/>
      <c r="E94" s="11"/>
      <c r="F94" s="11"/>
      <c r="G94" s="9" t="str">
        <f t="shared" si="1"/>
        <v/>
      </c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9" t="str">
        <f t="shared" si="0"/>
        <v/>
      </c>
      <c r="B95" s="11"/>
      <c r="C95" s="11"/>
      <c r="D95" s="11"/>
      <c r="E95" s="11"/>
      <c r="F95" s="11"/>
      <c r="G95" s="9" t="str">
        <f t="shared" si="1"/>
        <v/>
      </c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9" t="str">
        <f t="shared" si="0"/>
        <v/>
      </c>
      <c r="B96" s="11"/>
      <c r="C96" s="11"/>
      <c r="D96" s="11"/>
      <c r="E96" s="11"/>
      <c r="F96" s="11"/>
      <c r="G96" s="9" t="str">
        <f t="shared" si="1"/>
        <v/>
      </c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9" t="str">
        <f t="shared" si="0"/>
        <v/>
      </c>
      <c r="B97" s="11"/>
      <c r="C97" s="11"/>
      <c r="D97" s="11"/>
      <c r="E97" s="11"/>
      <c r="F97" s="11"/>
      <c r="G97" s="9" t="str">
        <f t="shared" si="1"/>
        <v/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9" t="str">
        <f t="shared" si="0"/>
        <v/>
      </c>
      <c r="B98" s="11"/>
      <c r="C98" s="11"/>
      <c r="D98" s="11"/>
      <c r="E98" s="11"/>
      <c r="F98" s="11"/>
      <c r="G98" s="9" t="str">
        <f t="shared" si="1"/>
        <v/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9" t="str">
        <f t="shared" si="0"/>
        <v/>
      </c>
      <c r="B99" s="11"/>
      <c r="C99" s="11"/>
      <c r="D99" s="11"/>
      <c r="E99" s="11"/>
      <c r="F99" s="11"/>
      <c r="G99" s="9" t="str">
        <f t="shared" si="1"/>
        <v/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9" t="str">
        <f t="shared" si="0"/>
        <v/>
      </c>
      <c r="B100" s="11"/>
      <c r="C100" s="11"/>
      <c r="D100" s="11"/>
      <c r="E100" s="11"/>
      <c r="F100" s="11"/>
      <c r="G100" s="9" t="str">
        <f t="shared" si="1"/>
        <v/>
      </c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9" t="str">
        <f t="shared" si="0"/>
        <v/>
      </c>
      <c r="B101" s="11"/>
      <c r="C101" s="11"/>
      <c r="D101" s="11"/>
      <c r="E101" s="11"/>
      <c r="F101" s="11"/>
      <c r="G101" s="9" t="str">
        <f t="shared" si="1"/>
        <v/>
      </c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9" t="str">
        <f t="shared" si="0"/>
        <v/>
      </c>
      <c r="B102" s="11"/>
      <c r="C102" s="11"/>
      <c r="D102" s="11"/>
      <c r="E102" s="11"/>
      <c r="F102" s="11"/>
      <c r="G102" s="9" t="str">
        <f t="shared" si="1"/>
        <v/>
      </c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9" t="str">
        <f t="shared" si="0"/>
        <v/>
      </c>
      <c r="B103" s="11"/>
      <c r="C103" s="11"/>
      <c r="D103" s="11"/>
      <c r="E103" s="11"/>
      <c r="F103" s="11"/>
      <c r="G103" s="9" t="str">
        <f t="shared" si="1"/>
        <v/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9" t="str">
        <f t="shared" si="0"/>
        <v/>
      </c>
      <c r="B104" s="11"/>
      <c r="C104" s="11"/>
      <c r="D104" s="11"/>
      <c r="E104" s="11"/>
      <c r="F104" s="11"/>
      <c r="G104" s="9" t="str">
        <f t="shared" si="1"/>
        <v/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9" t="str">
        <f t="shared" si="0"/>
        <v/>
      </c>
      <c r="B105" s="11"/>
      <c r="C105" s="11"/>
      <c r="D105" s="11"/>
      <c r="E105" s="11"/>
      <c r="F105" s="11"/>
      <c r="G105" s="9" t="str">
        <f t="shared" si="1"/>
        <v/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9" t="str">
        <f t="shared" si="0"/>
        <v/>
      </c>
      <c r="B106" s="11"/>
      <c r="C106" s="11"/>
      <c r="D106" s="11"/>
      <c r="E106" s="11"/>
      <c r="F106" s="11"/>
      <c r="G106" s="9" t="str">
        <f t="shared" si="1"/>
        <v/>
      </c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9" t="str">
        <f t="shared" si="0"/>
        <v/>
      </c>
      <c r="B107" s="11"/>
      <c r="C107" s="11"/>
      <c r="D107" s="11"/>
      <c r="E107" s="11"/>
      <c r="F107" s="11"/>
      <c r="G107" s="9" t="str">
        <f t="shared" si="1"/>
        <v/>
      </c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9" t="str">
        <f t="shared" si="0"/>
        <v/>
      </c>
      <c r="B108" s="11"/>
      <c r="C108" s="11"/>
      <c r="D108" s="11"/>
      <c r="E108" s="11"/>
      <c r="F108" s="11"/>
      <c r="G108" s="9" t="str">
        <f t="shared" si="1"/>
        <v/>
      </c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9" t="str">
        <f t="shared" si="0"/>
        <v/>
      </c>
      <c r="B109" s="11"/>
      <c r="C109" s="11"/>
      <c r="D109" s="11"/>
      <c r="E109" s="11"/>
      <c r="F109" s="11"/>
      <c r="G109" s="9" t="str">
        <f t="shared" si="1"/>
        <v/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9" t="str">
        <f t="shared" si="0"/>
        <v/>
      </c>
      <c r="B110" s="11"/>
      <c r="C110" s="11"/>
      <c r="D110" s="11"/>
      <c r="E110" s="11"/>
      <c r="F110" s="11"/>
      <c r="G110" s="9" t="str">
        <f t="shared" si="1"/>
        <v/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9" t="str">
        <f t="shared" si="0"/>
        <v/>
      </c>
      <c r="B111" s="11"/>
      <c r="C111" s="11"/>
      <c r="D111" s="11"/>
      <c r="E111" s="11"/>
      <c r="F111" s="11"/>
      <c r="G111" s="9" t="str">
        <f t="shared" si="1"/>
        <v/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9" t="str">
        <f t="shared" si="0"/>
        <v/>
      </c>
      <c r="B112" s="11"/>
      <c r="C112" s="11"/>
      <c r="D112" s="11"/>
      <c r="E112" s="11"/>
      <c r="F112" s="11"/>
      <c r="G112" s="9" t="str">
        <f t="shared" si="1"/>
        <v/>
      </c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9" t="str">
        <f t="shared" si="0"/>
        <v/>
      </c>
      <c r="B113" s="11"/>
      <c r="C113" s="11"/>
      <c r="D113" s="11"/>
      <c r="E113" s="11"/>
      <c r="F113" s="11"/>
      <c r="G113" s="9" t="str">
        <f t="shared" si="1"/>
        <v/>
      </c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9" t="str">
        <f t="shared" si="0"/>
        <v/>
      </c>
      <c r="B114" s="11"/>
      <c r="C114" s="11"/>
      <c r="D114" s="11"/>
      <c r="E114" s="11"/>
      <c r="F114" s="11"/>
      <c r="G114" s="9" t="str">
        <f t="shared" si="1"/>
        <v/>
      </c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9" t="str">
        <f t="shared" si="0"/>
        <v/>
      </c>
      <c r="B115" s="11"/>
      <c r="C115" s="11"/>
      <c r="D115" s="11"/>
      <c r="E115" s="11"/>
      <c r="F115" s="11"/>
      <c r="G115" s="9" t="str">
        <f t="shared" si="1"/>
        <v/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9" t="str">
        <f t="shared" si="0"/>
        <v/>
      </c>
      <c r="B116" s="11"/>
      <c r="C116" s="11"/>
      <c r="D116" s="11"/>
      <c r="E116" s="11"/>
      <c r="F116" s="11"/>
      <c r="G116" s="9" t="str">
        <f t="shared" si="1"/>
        <v/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9" t="str">
        <f t="shared" si="0"/>
        <v/>
      </c>
      <c r="B117" s="11"/>
      <c r="C117" s="11"/>
      <c r="D117" s="11"/>
      <c r="E117" s="11"/>
      <c r="F117" s="11"/>
      <c r="G117" s="9" t="str">
        <f t="shared" si="1"/>
        <v/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9" t="str">
        <f t="shared" si="0"/>
        <v/>
      </c>
      <c r="B118" s="11"/>
      <c r="C118" s="11"/>
      <c r="D118" s="11"/>
      <c r="E118" s="11"/>
      <c r="F118" s="11"/>
      <c r="G118" s="9" t="str">
        <f t="shared" si="1"/>
        <v/>
      </c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9" t="str">
        <f t="shared" si="0"/>
        <v/>
      </c>
      <c r="B119" s="11"/>
      <c r="C119" s="11"/>
      <c r="D119" s="11"/>
      <c r="E119" s="11"/>
      <c r="F119" s="11"/>
      <c r="G119" s="9" t="str">
        <f t="shared" si="1"/>
        <v/>
      </c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9" t="str">
        <f t="shared" si="0"/>
        <v/>
      </c>
      <c r="B120" s="11"/>
      <c r="C120" s="11"/>
      <c r="D120" s="11"/>
      <c r="E120" s="11"/>
      <c r="F120" s="11"/>
      <c r="G120" s="9" t="str">
        <f t="shared" si="1"/>
        <v/>
      </c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9" t="str">
        <f t="shared" si="0"/>
        <v/>
      </c>
      <c r="B121" s="11"/>
      <c r="C121" s="11"/>
      <c r="D121" s="11"/>
      <c r="E121" s="11"/>
      <c r="F121" s="11"/>
      <c r="G121" s="9" t="str">
        <f t="shared" si="1"/>
        <v/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9" t="str">
        <f t="shared" si="0"/>
        <v/>
      </c>
      <c r="B122" s="11"/>
      <c r="C122" s="11"/>
      <c r="D122" s="11"/>
      <c r="E122" s="11"/>
      <c r="F122" s="11"/>
      <c r="G122" s="9" t="str">
        <f t="shared" si="1"/>
        <v/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9" t="str">
        <f t="shared" si="0"/>
        <v/>
      </c>
      <c r="B123" s="11"/>
      <c r="C123" s="11"/>
      <c r="D123" s="11"/>
      <c r="E123" s="11"/>
      <c r="F123" s="11"/>
      <c r="G123" s="9" t="str">
        <f t="shared" si="1"/>
        <v/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9" t="str">
        <f t="shared" si="0"/>
        <v/>
      </c>
      <c r="B124" s="11"/>
      <c r="C124" s="11"/>
      <c r="D124" s="11"/>
      <c r="E124" s="11"/>
      <c r="F124" s="11"/>
      <c r="G124" s="9" t="str">
        <f t="shared" si="1"/>
        <v/>
      </c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9" t="str">
        <f t="shared" si="0"/>
        <v/>
      </c>
      <c r="B125" s="11"/>
      <c r="C125" s="11"/>
      <c r="D125" s="11"/>
      <c r="E125" s="11"/>
      <c r="F125" s="11"/>
      <c r="G125" s="9" t="str">
        <f t="shared" si="1"/>
        <v/>
      </c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9" t="str">
        <f t="shared" si="0"/>
        <v/>
      </c>
      <c r="B126" s="11"/>
      <c r="C126" s="11"/>
      <c r="D126" s="11"/>
      <c r="E126" s="11"/>
      <c r="F126" s="11"/>
      <c r="G126" s="9" t="str">
        <f t="shared" si="1"/>
        <v/>
      </c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9" t="str">
        <f t="shared" si="0"/>
        <v/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96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16</v>
      </c>
      <c r="C2" s="20" t="s">
        <v>95</v>
      </c>
      <c r="D2" s="18" t="s">
        <v>25</v>
      </c>
      <c r="E2" s="19" t="s">
        <v>22</v>
      </c>
      <c r="F2" s="18" t="s">
        <v>1</v>
      </c>
      <c r="G2" s="21">
        <f ca="1">A22</f>
        <v>18</v>
      </c>
      <c r="H2" s="29" t="s">
        <v>2</v>
      </c>
      <c r="I2" s="30"/>
      <c r="J2" s="29"/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73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B,M,Z"",0)"),"605")</f>
        <v>605</v>
      </c>
      <c r="C5" s="13" t="str">
        <f ca="1">IFERROR(__xludf.DUMMYFUNCTION("""COMPUTED_VALUE"""),"高三信")</f>
        <v>高三信</v>
      </c>
      <c r="D5" s="13" t="str">
        <f ca="1">IFERROR(__xludf.DUMMYFUNCTION("""COMPUTED_VALUE"""),"111162")</f>
        <v>111162</v>
      </c>
      <c r="E5" s="13" t="s">
        <v>200</v>
      </c>
      <c r="F5" s="13" t="str">
        <f ca="1">IFERROR(__xludf.DUMMYFUNCTION("""COMPUTED_VALUE"""),"27")</f>
        <v>27</v>
      </c>
      <c r="G5" s="13" t="s">
        <v>21</v>
      </c>
      <c r="H5" s="8"/>
      <c r="I5" s="8"/>
      <c r="J5" s="8"/>
      <c r="K5" s="8"/>
      <c r="L5" s="8"/>
      <c r="M5" s="8"/>
      <c r="N5" s="8"/>
      <c r="O5" s="8"/>
      <c r="P5" s="8"/>
      <c r="Q5" s="8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IFERROR(__xludf.DUMMYFUNCTION("""COMPUTED_VALUE"""),"605")</f>
        <v>605</v>
      </c>
      <c r="C6" s="13" t="str">
        <f ca="1">IFERROR(__xludf.DUMMYFUNCTION("""COMPUTED_VALUE"""),"高三信")</f>
        <v>高三信</v>
      </c>
      <c r="D6" s="13" t="str">
        <f ca="1">IFERROR(__xludf.DUMMYFUNCTION("""COMPUTED_VALUE"""),"111165")</f>
        <v>111165</v>
      </c>
      <c r="E6" s="13" t="s">
        <v>288</v>
      </c>
      <c r="F6" s="13" t="str">
        <f ca="1">IFERROR(__xludf.DUMMYFUNCTION("""COMPUTED_VALUE"""),"29")</f>
        <v>29</v>
      </c>
      <c r="G6" s="13" t="s">
        <v>21</v>
      </c>
      <c r="H6" s="8"/>
      <c r="I6" s="8"/>
      <c r="J6" s="8"/>
      <c r="K6" s="8"/>
      <c r="L6" s="8"/>
      <c r="M6" s="8"/>
      <c r="N6" s="8"/>
      <c r="O6" s="8"/>
      <c r="P6" s="8"/>
      <c r="Q6" s="8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IFERROR(__xludf.DUMMYFUNCTION("""COMPUTED_VALUE"""),"605")</f>
        <v>605</v>
      </c>
      <c r="C7" s="13" t="str">
        <f ca="1">IFERROR(__xludf.DUMMYFUNCTION("""COMPUTED_VALUE"""),"高三信")</f>
        <v>高三信</v>
      </c>
      <c r="D7" s="13" t="str">
        <f ca="1">IFERROR(__xludf.DUMMYFUNCTION("""COMPUTED_VALUE"""),"111177")</f>
        <v>111177</v>
      </c>
      <c r="E7" s="13" t="s">
        <v>289</v>
      </c>
      <c r="F7" s="13" t="str">
        <f ca="1">IFERROR(__xludf.DUMMYFUNCTION("""COMPUTED_VALUE"""),"37")</f>
        <v>37</v>
      </c>
      <c r="G7" s="13" t="s">
        <v>21</v>
      </c>
      <c r="H7" s="8"/>
      <c r="I7" s="8"/>
      <c r="J7" s="8"/>
      <c r="K7" s="8"/>
      <c r="L7" s="8"/>
      <c r="M7" s="8"/>
      <c r="N7" s="8"/>
      <c r="O7" s="8"/>
      <c r="P7" s="8"/>
      <c r="Q7" s="8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IFERROR(__xludf.DUMMYFUNCTION("""COMPUTED_VALUE"""),"605")</f>
        <v>605</v>
      </c>
      <c r="C8" s="13" t="str">
        <f ca="1">IFERROR(__xludf.DUMMYFUNCTION("""COMPUTED_VALUE"""),"高三信")</f>
        <v>高三信</v>
      </c>
      <c r="D8" s="13" t="str">
        <f ca="1">IFERROR(__xludf.DUMMYFUNCTION("""COMPUTED_VALUE"""),"111205")</f>
        <v>111205</v>
      </c>
      <c r="E8" s="13" t="s">
        <v>290</v>
      </c>
      <c r="F8" s="13" t="str">
        <f ca="1">IFERROR(__xludf.DUMMYFUNCTION("""COMPUTED_VALUE"""),"24")</f>
        <v>24</v>
      </c>
      <c r="G8" s="13" t="s">
        <v>21</v>
      </c>
      <c r="H8" s="8"/>
      <c r="I8" s="8"/>
      <c r="J8" s="8"/>
      <c r="K8" s="8"/>
      <c r="L8" s="8"/>
      <c r="M8" s="8"/>
      <c r="N8" s="8"/>
      <c r="O8" s="8"/>
      <c r="P8" s="8"/>
      <c r="Q8" s="8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IFERROR(__xludf.DUMMYFUNCTION("""COMPUTED_VALUE"""),"605")</f>
        <v>605</v>
      </c>
      <c r="C9" s="13" t="str">
        <f ca="1">IFERROR(__xludf.DUMMYFUNCTION("""COMPUTED_VALUE"""),"高三信")</f>
        <v>高三信</v>
      </c>
      <c r="D9" s="13" t="str">
        <f ca="1">IFERROR(__xludf.DUMMYFUNCTION("""COMPUTED_VALUE"""),"111225")</f>
        <v>111225</v>
      </c>
      <c r="E9" s="13" t="s">
        <v>291</v>
      </c>
      <c r="F9" s="13" t="str">
        <f ca="1">IFERROR(__xludf.DUMMYFUNCTION("""COMPUTED_VALUE"""),"18")</f>
        <v>18</v>
      </c>
      <c r="G9" s="13" t="s">
        <v>21</v>
      </c>
      <c r="H9" s="8"/>
      <c r="I9" s="8"/>
      <c r="J9" s="8"/>
      <c r="K9" s="8"/>
      <c r="L9" s="8"/>
      <c r="M9" s="8"/>
      <c r="N9" s="8"/>
      <c r="O9" s="8"/>
      <c r="P9" s="8"/>
      <c r="Q9" s="8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IFERROR(__xludf.DUMMYFUNCTION("""COMPUTED_VALUE"""),"605")</f>
        <v>605</v>
      </c>
      <c r="C10" s="13" t="str">
        <f ca="1">IFERROR(__xludf.DUMMYFUNCTION("""COMPUTED_VALUE"""),"高三信")</f>
        <v>高三信</v>
      </c>
      <c r="D10" s="13" t="str">
        <f ca="1">IFERROR(__xludf.DUMMYFUNCTION("""COMPUTED_VALUE"""),"111230")</f>
        <v>111230</v>
      </c>
      <c r="E10" s="13" t="s">
        <v>292</v>
      </c>
      <c r="F10" s="13" t="str">
        <f ca="1">IFERROR(__xludf.DUMMYFUNCTION("""COMPUTED_VALUE"""),"19")</f>
        <v>19</v>
      </c>
      <c r="G10" s="13" t="s">
        <v>21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IFERROR(__xludf.DUMMYFUNCTION("""COMPUTED_VALUE"""),"605")</f>
        <v>605</v>
      </c>
      <c r="C11" s="13" t="str">
        <f ca="1">IFERROR(__xludf.DUMMYFUNCTION("""COMPUTED_VALUE"""),"高三信")</f>
        <v>高三信</v>
      </c>
      <c r="D11" s="13" t="str">
        <f ca="1">IFERROR(__xludf.DUMMYFUNCTION("""COMPUTED_VALUE"""),"111264")</f>
        <v>111264</v>
      </c>
      <c r="E11" s="13" t="s">
        <v>293</v>
      </c>
      <c r="F11" s="13" t="str">
        <f ca="1">IFERROR(__xludf.DUMMYFUNCTION("""COMPUTED_VALUE"""),"31")</f>
        <v>31</v>
      </c>
      <c r="G11" s="13" t="s">
        <v>21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IFERROR(__xludf.DUMMYFUNCTION("""COMPUTED_VALUE"""),"605")</f>
        <v>605</v>
      </c>
      <c r="C12" s="13" t="str">
        <f ca="1">IFERROR(__xludf.DUMMYFUNCTION("""COMPUTED_VALUE"""),"高三信")</f>
        <v>高三信</v>
      </c>
      <c r="D12" s="13" t="str">
        <f ca="1">IFERROR(__xludf.DUMMYFUNCTION("""COMPUTED_VALUE"""),"111270")</f>
        <v>111270</v>
      </c>
      <c r="E12" s="13" t="s">
        <v>294</v>
      </c>
      <c r="F12" s="13" t="str">
        <f ca="1">IFERROR(__xludf.DUMMYFUNCTION("""COMPUTED_VALUE"""),"38")</f>
        <v>38</v>
      </c>
      <c r="G12" s="13" t="s">
        <v>21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IFERROR(__xludf.DUMMYFUNCTION("""COMPUTED_VALUE"""),"605")</f>
        <v>605</v>
      </c>
      <c r="C13" s="13" t="str">
        <f ca="1">IFERROR(__xludf.DUMMYFUNCTION("""COMPUTED_VALUE"""),"高三信")</f>
        <v>高三信</v>
      </c>
      <c r="D13" s="13" t="str">
        <f ca="1">IFERROR(__xludf.DUMMYFUNCTION("""COMPUTED_VALUE"""),"111296")</f>
        <v>111296</v>
      </c>
      <c r="E13" s="13" t="s">
        <v>295</v>
      </c>
      <c r="F13" s="13" t="str">
        <f ca="1">IFERROR(__xludf.DUMMYFUNCTION("""COMPUTED_VALUE"""),"05")</f>
        <v>05</v>
      </c>
      <c r="G13" s="13" t="s">
        <v>21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IFERROR(__xludf.DUMMYFUNCTION("""COMPUTED_VALUE"""),"605")</f>
        <v>605</v>
      </c>
      <c r="C14" s="13" t="str">
        <f ca="1">IFERROR(__xludf.DUMMYFUNCTION("""COMPUTED_VALUE"""),"高三信")</f>
        <v>高三信</v>
      </c>
      <c r="D14" s="13" t="str">
        <f ca="1">IFERROR(__xludf.DUMMYFUNCTION("""COMPUTED_VALUE"""),"111299")</f>
        <v>111299</v>
      </c>
      <c r="E14" s="13" t="s">
        <v>296</v>
      </c>
      <c r="F14" s="13" t="str">
        <f ca="1">IFERROR(__xludf.DUMMYFUNCTION("""COMPUTED_VALUE"""),"08")</f>
        <v>08</v>
      </c>
      <c r="G14" s="13" t="s">
        <v>21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IFERROR(__xludf.DUMMYFUNCTION("""COMPUTED_VALUE"""),"606")</f>
        <v>606</v>
      </c>
      <c r="C15" s="13" t="str">
        <f ca="1">IFERROR(__xludf.DUMMYFUNCTION("""COMPUTED_VALUE"""),"高三望")</f>
        <v>高三望</v>
      </c>
      <c r="D15" s="13" t="str">
        <f ca="1">IFERROR(__xludf.DUMMYFUNCTION("""COMPUTED_VALUE"""),"111148")</f>
        <v>111148</v>
      </c>
      <c r="E15" s="13" t="s">
        <v>297</v>
      </c>
      <c r="F15" s="13" t="str">
        <f ca="1">IFERROR(__xludf.DUMMYFUNCTION("""COMPUTED_VALUE"""),"09")</f>
        <v>09</v>
      </c>
      <c r="G15" s="13" t="s">
        <v>21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IFERROR(__xludf.DUMMYFUNCTION("""COMPUTED_VALUE"""),"606")</f>
        <v>606</v>
      </c>
      <c r="C16" s="13" t="str">
        <f ca="1">IFERROR(__xludf.DUMMYFUNCTION("""COMPUTED_VALUE"""),"高三望")</f>
        <v>高三望</v>
      </c>
      <c r="D16" s="13" t="str">
        <f ca="1">IFERROR(__xludf.DUMMYFUNCTION("""COMPUTED_VALUE"""),"111182")</f>
        <v>111182</v>
      </c>
      <c r="E16" s="13" t="s">
        <v>298</v>
      </c>
      <c r="F16" s="13" t="str">
        <f ca="1">IFERROR(__xludf.DUMMYFUNCTION("""COMPUTED_VALUE"""),"38")</f>
        <v>38</v>
      </c>
      <c r="G16" s="13" t="s">
        <v>21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IFERROR(__xludf.DUMMYFUNCTION("""COMPUTED_VALUE"""),"606")</f>
        <v>606</v>
      </c>
      <c r="C17" s="13" t="str">
        <f ca="1">IFERROR(__xludf.DUMMYFUNCTION("""COMPUTED_VALUE"""),"高三望")</f>
        <v>高三望</v>
      </c>
      <c r="D17" s="13" t="str">
        <f ca="1">IFERROR(__xludf.DUMMYFUNCTION("""COMPUTED_VALUE"""),"111253")</f>
        <v>111253</v>
      </c>
      <c r="E17" s="13" t="s">
        <v>299</v>
      </c>
      <c r="F17" s="13" t="str">
        <f ca="1">IFERROR(__xludf.DUMMYFUNCTION("""COMPUTED_VALUE"""),"25")</f>
        <v>25</v>
      </c>
      <c r="G17" s="13" t="s">
        <v>21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IFERROR(__xludf.DUMMYFUNCTION("""COMPUTED_VALUE"""),"606")</f>
        <v>606</v>
      </c>
      <c r="C18" s="13" t="str">
        <f ca="1">IFERROR(__xludf.DUMMYFUNCTION("""COMPUTED_VALUE"""),"高三望")</f>
        <v>高三望</v>
      </c>
      <c r="D18" s="13" t="str">
        <f ca="1">IFERROR(__xludf.DUMMYFUNCTION("""COMPUTED_VALUE"""),"111271")</f>
        <v>111271</v>
      </c>
      <c r="E18" s="13" t="s">
        <v>300</v>
      </c>
      <c r="F18" s="13" t="str">
        <f ca="1">IFERROR(__xludf.DUMMYFUNCTION("""COMPUTED_VALUE"""),"37")</f>
        <v>37</v>
      </c>
      <c r="G18" s="13" t="s">
        <v>21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IFERROR(__xludf.DUMMYFUNCTION("""COMPUTED_VALUE"""),"606")</f>
        <v>606</v>
      </c>
      <c r="C19" s="13" t="str">
        <f ca="1">IFERROR(__xludf.DUMMYFUNCTION("""COMPUTED_VALUE"""),"高三望")</f>
        <v>高三望</v>
      </c>
      <c r="D19" s="13" t="str">
        <f ca="1">IFERROR(__xludf.DUMMYFUNCTION("""COMPUTED_VALUE"""),"111278")</f>
        <v>111278</v>
      </c>
      <c r="E19" s="13" t="s">
        <v>301</v>
      </c>
      <c r="F19" s="13" t="str">
        <f ca="1">IFERROR(__xludf.DUMMYFUNCTION("""COMPUTED_VALUE"""),"36")</f>
        <v>36</v>
      </c>
      <c r="G19" s="13" t="s">
        <v>21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IFERROR(__xludf.DUMMYFUNCTION("""COMPUTED_VALUE"""),"606")</f>
        <v>606</v>
      </c>
      <c r="C20" s="13" t="str">
        <f ca="1">IFERROR(__xludf.DUMMYFUNCTION("""COMPUTED_VALUE"""),"高三望")</f>
        <v>高三望</v>
      </c>
      <c r="D20" s="13" t="str">
        <f ca="1">IFERROR(__xludf.DUMMYFUNCTION("""COMPUTED_VALUE"""),"111293")</f>
        <v>111293</v>
      </c>
      <c r="E20" s="13" t="s">
        <v>302</v>
      </c>
      <c r="F20" s="13" t="str">
        <f ca="1">IFERROR(__xludf.DUMMYFUNCTION("""COMPUTED_VALUE"""),"01")</f>
        <v>01</v>
      </c>
      <c r="G20" s="13" t="s">
        <v>21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IFERROR(__xludf.DUMMYFUNCTION("""COMPUTED_VALUE"""),"606")</f>
        <v>606</v>
      </c>
      <c r="C21" s="13" t="str">
        <f ca="1">IFERROR(__xludf.DUMMYFUNCTION("""COMPUTED_VALUE"""),"高三望")</f>
        <v>高三望</v>
      </c>
      <c r="D21" s="13" t="str">
        <f ca="1">IFERROR(__xludf.DUMMYFUNCTION("""COMPUTED_VALUE"""),"111298")</f>
        <v>111298</v>
      </c>
      <c r="E21" s="13" t="s">
        <v>303</v>
      </c>
      <c r="F21" s="13" t="str">
        <f ca="1">IFERROR(__xludf.DUMMYFUNCTION("""COMPUTED_VALUE"""),"33")</f>
        <v>33</v>
      </c>
      <c r="G21" s="13" t="s">
        <v>21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IFERROR(__xludf.DUMMYFUNCTION("""COMPUTED_VALUE"""),"606")</f>
        <v>606</v>
      </c>
      <c r="C22" s="13" t="str">
        <f ca="1">IFERROR(__xludf.DUMMYFUNCTION("""COMPUTED_VALUE"""),"高三望")</f>
        <v>高三望</v>
      </c>
      <c r="D22" s="13" t="str">
        <f ca="1">IFERROR(__xludf.DUMMYFUNCTION("""COMPUTED_VALUE"""),"111303")</f>
        <v>111303</v>
      </c>
      <c r="E22" s="13" t="s">
        <v>304</v>
      </c>
      <c r="F22" s="13" t="str">
        <f ca="1">IFERROR(__xludf.DUMMYFUNCTION("""COMPUTED_VALUE"""),"26")</f>
        <v>26</v>
      </c>
      <c r="G22" s="13" t="s">
        <v>21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 t="str">
        <f t="shared" si="0"/>
        <v/>
      </c>
      <c r="B23" s="13"/>
      <c r="C23" s="13"/>
      <c r="D23" s="13"/>
      <c r="E23" s="13"/>
      <c r="F23" s="13"/>
      <c r="G23" s="13" t="s">
        <v>90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 t="str">
        <f t="shared" si="0"/>
        <v/>
      </c>
      <c r="B24" s="13"/>
      <c r="C24" s="13"/>
      <c r="D24" s="13"/>
      <c r="E24" s="13"/>
      <c r="F24" s="13"/>
      <c r="G24" s="13" t="s">
        <v>90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 t="str">
        <f t="shared" si="0"/>
        <v/>
      </c>
      <c r="B25" s="13"/>
      <c r="C25" s="13"/>
      <c r="D25" s="13"/>
      <c r="E25" s="13"/>
      <c r="F25" s="13"/>
      <c r="G25" s="13" t="s">
        <v>90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 t="str">
        <f t="shared" si="0"/>
        <v/>
      </c>
      <c r="B26" s="13"/>
      <c r="C26" s="13"/>
      <c r="D26" s="13"/>
      <c r="E26" s="13"/>
      <c r="F26" s="13"/>
      <c r="G26" s="13" t="s">
        <v>90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 t="str">
        <f t="shared" si="0"/>
        <v/>
      </c>
      <c r="B27" s="13"/>
      <c r="C27" s="13"/>
      <c r="D27" s="13"/>
      <c r="E27" s="13"/>
      <c r="F27" s="13"/>
      <c r="G27" s="13" t="s">
        <v>90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 t="str">
        <f t="shared" si="0"/>
        <v/>
      </c>
      <c r="B28" s="13"/>
      <c r="C28" s="13"/>
      <c r="D28" s="13"/>
      <c r="E28" s="13"/>
      <c r="F28" s="13"/>
      <c r="G28" s="13" t="s">
        <v>90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 t="str">
        <f t="shared" si="0"/>
        <v/>
      </c>
      <c r="B29" s="13"/>
      <c r="C29" s="13"/>
      <c r="D29" s="13"/>
      <c r="E29" s="13"/>
      <c r="F29" s="13"/>
      <c r="G29" s="13" t="s">
        <v>90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 t="str">
        <f t="shared" si="0"/>
        <v/>
      </c>
      <c r="B30" s="13"/>
      <c r="C30" s="13"/>
      <c r="D30" s="13"/>
      <c r="E30" s="13"/>
      <c r="F30" s="13"/>
      <c r="G30" s="13" t="s">
        <v>90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 t="str">
        <f t="shared" si="0"/>
        <v/>
      </c>
      <c r="B31" s="13"/>
      <c r="C31" s="13"/>
      <c r="D31" s="13"/>
      <c r="E31" s="13"/>
      <c r="F31" s="13"/>
      <c r="G31" s="13" t="s">
        <v>90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 t="str">
        <f t="shared" si="0"/>
        <v/>
      </c>
      <c r="B32" s="13"/>
      <c r="C32" s="13"/>
      <c r="D32" s="13"/>
      <c r="E32" s="13"/>
      <c r="F32" s="13"/>
      <c r="G32" s="13" t="s">
        <v>90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 t="str">
        <f t="shared" si="0"/>
        <v/>
      </c>
      <c r="B33" s="13"/>
      <c r="C33" s="13"/>
      <c r="D33" s="13"/>
      <c r="E33" s="13"/>
      <c r="F33" s="13"/>
      <c r="G33" s="13" t="s">
        <v>90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 t="str">
        <f t="shared" si="0"/>
        <v/>
      </c>
      <c r="B34" s="13"/>
      <c r="C34" s="13"/>
      <c r="D34" s="13"/>
      <c r="E34" s="13"/>
      <c r="F34" s="13"/>
      <c r="G34" s="13" t="s">
        <v>90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 t="str">
        <f t="shared" si="0"/>
        <v/>
      </c>
      <c r="B35" s="13"/>
      <c r="C35" s="13"/>
      <c r="D35" s="13"/>
      <c r="E35" s="13"/>
      <c r="F35" s="13"/>
      <c r="G35" s="13" t="s">
        <v>90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 t="str">
        <f t="shared" si="0"/>
        <v/>
      </c>
      <c r="B36" s="13"/>
      <c r="C36" s="13"/>
      <c r="D36" s="13"/>
      <c r="E36" s="13"/>
      <c r="F36" s="13"/>
      <c r="G36" s="13" t="s">
        <v>90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 t="str">
        <f t="shared" si="0"/>
        <v/>
      </c>
      <c r="B37" s="13"/>
      <c r="C37" s="13"/>
      <c r="D37" s="13"/>
      <c r="E37" s="13"/>
      <c r="F37" s="13"/>
      <c r="G37" s="13" t="s">
        <v>90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 t="str">
        <f t="shared" si="0"/>
        <v/>
      </c>
      <c r="B38" s="13"/>
      <c r="C38" s="13"/>
      <c r="D38" s="13"/>
      <c r="E38" s="13"/>
      <c r="F38" s="13"/>
      <c r="G38" s="13" t="s">
        <v>90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 t="str">
        <f t="shared" si="0"/>
        <v/>
      </c>
      <c r="B39" s="13"/>
      <c r="C39" s="13"/>
      <c r="D39" s="13"/>
      <c r="E39" s="13"/>
      <c r="F39" s="13"/>
      <c r="G39" s="13" t="s">
        <v>90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 t="str">
        <f t="shared" si="0"/>
        <v/>
      </c>
      <c r="B40" s="13"/>
      <c r="C40" s="13"/>
      <c r="D40" s="13"/>
      <c r="E40" s="13"/>
      <c r="F40" s="13"/>
      <c r="G40" s="13" t="s">
        <v>90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 t="str">
        <f t="shared" si="0"/>
        <v/>
      </c>
      <c r="B41" s="13"/>
      <c r="C41" s="13"/>
      <c r="D41" s="13"/>
      <c r="E41" s="13"/>
      <c r="F41" s="13"/>
      <c r="G41" s="13" t="s">
        <v>90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 t="str">
        <f t="shared" si="0"/>
        <v/>
      </c>
      <c r="B42" s="13"/>
      <c r="C42" s="13"/>
      <c r="D42" s="13"/>
      <c r="E42" s="13"/>
      <c r="F42" s="13"/>
      <c r="G42" s="13" t="s">
        <v>90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 t="str">
        <f t="shared" si="0"/>
        <v/>
      </c>
      <c r="B43" s="13"/>
      <c r="C43" s="13"/>
      <c r="D43" s="13"/>
      <c r="E43" s="13"/>
      <c r="F43" s="13"/>
      <c r="G43" s="13" t="s">
        <v>90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 t="str">
        <f t="shared" si="0"/>
        <v/>
      </c>
      <c r="B44" s="13"/>
      <c r="C44" s="13"/>
      <c r="D44" s="13"/>
      <c r="E44" s="13"/>
      <c r="F44" s="13"/>
      <c r="G44" s="13" t="s">
        <v>90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 t="str">
        <f t="shared" si="0"/>
        <v/>
      </c>
      <c r="B45" s="13"/>
      <c r="C45" s="13"/>
      <c r="D45" s="13"/>
      <c r="E45" s="13"/>
      <c r="F45" s="13"/>
      <c r="G45" s="13" t="s">
        <v>90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 t="str">
        <f t="shared" si="0"/>
        <v/>
      </c>
      <c r="B46" s="13"/>
      <c r="C46" s="13"/>
      <c r="D46" s="13"/>
      <c r="E46" s="13"/>
      <c r="F46" s="13"/>
      <c r="G46" s="13" t="str">
        <f t="shared" ref="G46:G126" si="1">IF(B46&lt;&gt;"",MID($B$1,4,20),"")</f>
        <v/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 t="str">
        <f t="shared" si="0"/>
        <v/>
      </c>
      <c r="B47" s="8"/>
      <c r="C47" s="8"/>
      <c r="D47" s="8"/>
      <c r="E47" s="8"/>
      <c r="F47" s="8"/>
      <c r="G47" s="13" t="str">
        <f t="shared" si="1"/>
        <v/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 t="str">
        <f t="shared" si="0"/>
        <v/>
      </c>
      <c r="B48" s="8"/>
      <c r="C48" s="8"/>
      <c r="D48" s="8"/>
      <c r="E48" s="8"/>
      <c r="F48" s="8"/>
      <c r="G48" s="13" t="str">
        <f t="shared" si="1"/>
        <v/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 t="str">
        <f t="shared" si="0"/>
        <v/>
      </c>
      <c r="B49" s="8"/>
      <c r="C49" s="8"/>
      <c r="D49" s="8"/>
      <c r="E49" s="8"/>
      <c r="F49" s="8"/>
      <c r="G49" s="13" t="str">
        <f t="shared" si="1"/>
        <v/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15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 t="str">
        <f t="shared" si="0"/>
        <v/>
      </c>
      <c r="B50" s="8"/>
      <c r="C50" s="8"/>
      <c r="D50" s="8"/>
      <c r="E50" s="8"/>
      <c r="F50" s="8"/>
      <c r="G50" s="13" t="str">
        <f t="shared" si="1"/>
        <v/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 t="str">
        <f t="shared" si="0"/>
        <v/>
      </c>
      <c r="B51" s="8"/>
      <c r="C51" s="8"/>
      <c r="D51" s="8"/>
      <c r="E51" s="8"/>
      <c r="F51" s="8"/>
      <c r="G51" s="13" t="str">
        <f t="shared" si="1"/>
        <v/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0"/>
        <v/>
      </c>
      <c r="B52" s="8"/>
      <c r="C52" s="8"/>
      <c r="D52" s="8"/>
      <c r="E52" s="8"/>
      <c r="F52" s="8"/>
      <c r="G52" s="13" t="str">
        <f t="shared" si="1"/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0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0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0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0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0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0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0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0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0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0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0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0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0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0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0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0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0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si="0"/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0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0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0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0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0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0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0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0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0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0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0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0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0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0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0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0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outlinePr summaryBelow="0" summaryRight="0"/>
    <pageSetUpPr fitToPage="1"/>
  </sheetPr>
  <dimension ref="A1:Z999"/>
  <sheetViews>
    <sheetView view="pageBreakPreview" topLeftCell="A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3.08984375" customWidth="1"/>
    <col min="4" max="4" width="13.54296875" bestFit="1" customWidth="1"/>
    <col min="5" max="5" width="10.6328125" customWidth="1"/>
    <col min="6" max="6" width="7.453125" bestFit="1" customWidth="1"/>
    <col min="7" max="7" width="20.6328125" bestFit="1" customWidth="1"/>
    <col min="8" max="17" width="8.90625" style="3" customWidth="1"/>
  </cols>
  <sheetData>
    <row r="1" spans="1:26" ht="38" customHeight="1">
      <c r="A1" s="24" t="s">
        <v>94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40">
      <c r="A2" s="18" t="s">
        <v>0</v>
      </c>
      <c r="B2" s="19" t="s">
        <v>16</v>
      </c>
      <c r="C2" s="22" t="s">
        <v>93</v>
      </c>
      <c r="D2" s="18" t="s">
        <v>25</v>
      </c>
      <c r="E2" s="19" t="s">
        <v>12</v>
      </c>
      <c r="F2" s="18" t="s">
        <v>1</v>
      </c>
      <c r="G2" s="21">
        <f ca="1">A23</f>
        <v>19</v>
      </c>
      <c r="H2" s="38" t="s">
        <v>2</v>
      </c>
      <c r="I2" s="39"/>
      <c r="J2" s="29"/>
      <c r="K2" s="30"/>
      <c r="L2" s="33" t="s">
        <v>83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40" t="s">
        <v>72</v>
      </c>
      <c r="I3" s="33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B,M,Z"",0)"),"602")</f>
        <v>602</v>
      </c>
      <c r="C5" s="13" t="str">
        <f ca="1">IFERROR(__xludf.DUMMYFUNCTION("""COMPUTED_VALUE"""),"高三義")</f>
        <v>高三義</v>
      </c>
      <c r="D5" s="13" t="str">
        <f ca="1">IFERROR(__xludf.DUMMYFUNCTION("""COMPUTED_VALUE"""),"111062")</f>
        <v>111062</v>
      </c>
      <c r="E5" s="13" t="s">
        <v>287</v>
      </c>
      <c r="F5" s="13" t="str">
        <f ca="1">IFERROR(__xludf.DUMMYFUNCTION("""COMPUTED_VALUE"""),"32")</f>
        <v>32</v>
      </c>
      <c r="G5" s="13" t="s">
        <v>20</v>
      </c>
      <c r="H5" s="8"/>
      <c r="I5" s="8"/>
      <c r="J5" s="8"/>
      <c r="K5" s="8"/>
      <c r="L5" s="8"/>
      <c r="M5" s="8"/>
      <c r="N5" s="8"/>
      <c r="O5" s="8"/>
      <c r="P5" s="8"/>
      <c r="Q5" s="8"/>
      <c r="R5" s="15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IFERROR(__xludf.DUMMYFUNCTION("""COMPUTED_VALUE"""),"602")</f>
        <v>602</v>
      </c>
      <c r="C6" s="13" t="str">
        <f ca="1">IFERROR(__xludf.DUMMYFUNCTION("""COMPUTED_VALUE"""),"高三義")</f>
        <v>高三義</v>
      </c>
      <c r="D6" s="13" t="str">
        <f ca="1">IFERROR(__xludf.DUMMYFUNCTION("""COMPUTED_VALUE"""),"111077")</f>
        <v>111077</v>
      </c>
      <c r="E6" s="13" t="s">
        <v>305</v>
      </c>
      <c r="F6" s="13" t="str">
        <f ca="1">IFERROR(__xludf.DUMMYFUNCTION("""COMPUTED_VALUE"""),"27")</f>
        <v>27</v>
      </c>
      <c r="G6" s="13" t="s">
        <v>20</v>
      </c>
      <c r="H6" s="8"/>
      <c r="I6" s="8"/>
      <c r="J6" s="8"/>
      <c r="K6" s="8"/>
      <c r="L6" s="8"/>
      <c r="M6" s="8"/>
      <c r="N6" s="8"/>
      <c r="O6" s="8"/>
      <c r="P6" s="8"/>
      <c r="Q6" s="8"/>
      <c r="R6" s="15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IFERROR(__xludf.DUMMYFUNCTION("""COMPUTED_VALUE"""),"605")</f>
        <v>605</v>
      </c>
      <c r="C7" s="13" t="str">
        <f ca="1">IFERROR(__xludf.DUMMYFUNCTION("""COMPUTED_VALUE"""),"高三信")</f>
        <v>高三信</v>
      </c>
      <c r="D7" s="13" t="str">
        <f ca="1">IFERROR(__xludf.DUMMYFUNCTION("""COMPUTED_VALUE"""),"111162")</f>
        <v>111162</v>
      </c>
      <c r="E7" s="13" t="s">
        <v>200</v>
      </c>
      <c r="F7" s="13" t="str">
        <f ca="1">IFERROR(__xludf.DUMMYFUNCTION("""COMPUTED_VALUE"""),"27")</f>
        <v>27</v>
      </c>
      <c r="G7" s="13" t="s">
        <v>20</v>
      </c>
      <c r="H7" s="8"/>
      <c r="I7" s="8"/>
      <c r="J7" s="8"/>
      <c r="K7" s="8"/>
      <c r="L7" s="8"/>
      <c r="M7" s="8"/>
      <c r="N7" s="8"/>
      <c r="O7" s="8"/>
      <c r="P7" s="8"/>
      <c r="Q7" s="8"/>
      <c r="R7" s="15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IFERROR(__xludf.DUMMYFUNCTION("""COMPUTED_VALUE"""),"605")</f>
        <v>605</v>
      </c>
      <c r="C8" s="13" t="str">
        <f ca="1">IFERROR(__xludf.DUMMYFUNCTION("""COMPUTED_VALUE"""),"高三信")</f>
        <v>高三信</v>
      </c>
      <c r="D8" s="13" t="str">
        <f ca="1">IFERROR(__xludf.DUMMYFUNCTION("""COMPUTED_VALUE"""),"111165")</f>
        <v>111165</v>
      </c>
      <c r="E8" s="13" t="s">
        <v>288</v>
      </c>
      <c r="F8" s="13" t="str">
        <f ca="1">IFERROR(__xludf.DUMMYFUNCTION("""COMPUTED_VALUE"""),"29")</f>
        <v>29</v>
      </c>
      <c r="G8" s="13" t="s">
        <v>20</v>
      </c>
      <c r="H8" s="8"/>
      <c r="I8" s="8"/>
      <c r="J8" s="8"/>
      <c r="K8" s="8"/>
      <c r="L8" s="8"/>
      <c r="M8" s="8"/>
      <c r="N8" s="8"/>
      <c r="O8" s="8"/>
      <c r="P8" s="8"/>
      <c r="Q8" s="8"/>
      <c r="R8" s="15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IFERROR(__xludf.DUMMYFUNCTION("""COMPUTED_VALUE"""),"605")</f>
        <v>605</v>
      </c>
      <c r="C9" s="13" t="str">
        <f ca="1">IFERROR(__xludf.DUMMYFUNCTION("""COMPUTED_VALUE"""),"高三信")</f>
        <v>高三信</v>
      </c>
      <c r="D9" s="13" t="str">
        <f ca="1">IFERROR(__xludf.DUMMYFUNCTION("""COMPUTED_VALUE"""),"111205")</f>
        <v>111205</v>
      </c>
      <c r="E9" s="13" t="s">
        <v>290</v>
      </c>
      <c r="F9" s="13" t="str">
        <f ca="1">IFERROR(__xludf.DUMMYFUNCTION("""COMPUTED_VALUE"""),"24")</f>
        <v>24</v>
      </c>
      <c r="G9" s="13" t="s">
        <v>20</v>
      </c>
      <c r="H9" s="8"/>
      <c r="I9" s="8"/>
      <c r="J9" s="8"/>
      <c r="K9" s="8"/>
      <c r="L9" s="8"/>
      <c r="M9" s="8"/>
      <c r="N9" s="8"/>
      <c r="O9" s="8"/>
      <c r="P9" s="8"/>
      <c r="Q9" s="8"/>
      <c r="R9" s="15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IFERROR(__xludf.DUMMYFUNCTION("""COMPUTED_VALUE"""),"605")</f>
        <v>605</v>
      </c>
      <c r="C10" s="13" t="str">
        <f ca="1">IFERROR(__xludf.DUMMYFUNCTION("""COMPUTED_VALUE"""),"高三信")</f>
        <v>高三信</v>
      </c>
      <c r="D10" s="13" t="str">
        <f ca="1">IFERROR(__xludf.DUMMYFUNCTION("""COMPUTED_VALUE"""),"111230")</f>
        <v>111230</v>
      </c>
      <c r="E10" s="13" t="s">
        <v>292</v>
      </c>
      <c r="F10" s="13" t="str">
        <f ca="1">IFERROR(__xludf.DUMMYFUNCTION("""COMPUTED_VALUE"""),"19")</f>
        <v>19</v>
      </c>
      <c r="G10" s="13" t="s">
        <v>20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5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IFERROR(__xludf.DUMMYFUNCTION("""COMPUTED_VALUE"""),"605")</f>
        <v>605</v>
      </c>
      <c r="C11" s="13" t="str">
        <f ca="1">IFERROR(__xludf.DUMMYFUNCTION("""COMPUTED_VALUE"""),"高三信")</f>
        <v>高三信</v>
      </c>
      <c r="D11" s="13" t="str">
        <f ca="1">IFERROR(__xludf.DUMMYFUNCTION("""COMPUTED_VALUE"""),"111264")</f>
        <v>111264</v>
      </c>
      <c r="E11" s="13" t="s">
        <v>293</v>
      </c>
      <c r="F11" s="13" t="str">
        <f ca="1">IFERROR(__xludf.DUMMYFUNCTION("""COMPUTED_VALUE"""),"31")</f>
        <v>31</v>
      </c>
      <c r="G11" s="13" t="s">
        <v>20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5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IFERROR(__xludf.DUMMYFUNCTION("""COMPUTED_VALUE"""),"605")</f>
        <v>605</v>
      </c>
      <c r="C12" s="13" t="str">
        <f ca="1">IFERROR(__xludf.DUMMYFUNCTION("""COMPUTED_VALUE"""),"高三信")</f>
        <v>高三信</v>
      </c>
      <c r="D12" s="13" t="str">
        <f ca="1">IFERROR(__xludf.DUMMYFUNCTION("""COMPUTED_VALUE"""),"111270")</f>
        <v>111270</v>
      </c>
      <c r="E12" s="13" t="s">
        <v>294</v>
      </c>
      <c r="F12" s="13" t="str">
        <f ca="1">IFERROR(__xludf.DUMMYFUNCTION("""COMPUTED_VALUE"""),"38")</f>
        <v>38</v>
      </c>
      <c r="G12" s="13" t="s">
        <v>20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5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IFERROR(__xludf.DUMMYFUNCTION("""COMPUTED_VALUE"""),"605")</f>
        <v>605</v>
      </c>
      <c r="C13" s="13" t="str">
        <f ca="1">IFERROR(__xludf.DUMMYFUNCTION("""COMPUTED_VALUE"""),"高三信")</f>
        <v>高三信</v>
      </c>
      <c r="D13" s="13" t="str">
        <f ca="1">IFERROR(__xludf.DUMMYFUNCTION("""COMPUTED_VALUE"""),"111296")</f>
        <v>111296</v>
      </c>
      <c r="E13" s="13" t="s">
        <v>295</v>
      </c>
      <c r="F13" s="13" t="str">
        <f ca="1">IFERROR(__xludf.DUMMYFUNCTION("""COMPUTED_VALUE"""),"05")</f>
        <v>05</v>
      </c>
      <c r="G13" s="13" t="s">
        <v>20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IFERROR(__xludf.DUMMYFUNCTION("""COMPUTED_VALUE"""),"605")</f>
        <v>605</v>
      </c>
      <c r="C14" s="13" t="str">
        <f ca="1">IFERROR(__xludf.DUMMYFUNCTION("""COMPUTED_VALUE"""),"高三信")</f>
        <v>高三信</v>
      </c>
      <c r="D14" s="13" t="str">
        <f ca="1">IFERROR(__xludf.DUMMYFUNCTION("""COMPUTED_VALUE"""),"111299")</f>
        <v>111299</v>
      </c>
      <c r="E14" s="13" t="s">
        <v>296</v>
      </c>
      <c r="F14" s="13" t="str">
        <f ca="1">IFERROR(__xludf.DUMMYFUNCTION("""COMPUTED_VALUE"""),"08")</f>
        <v>08</v>
      </c>
      <c r="G14" s="13" t="s">
        <v>20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IFERROR(__xludf.DUMMYFUNCTION("""COMPUTED_VALUE"""),"606")</f>
        <v>606</v>
      </c>
      <c r="C15" s="13" t="str">
        <f ca="1">IFERROR(__xludf.DUMMYFUNCTION("""COMPUTED_VALUE"""),"高三望")</f>
        <v>高三望</v>
      </c>
      <c r="D15" s="13" t="str">
        <f ca="1">IFERROR(__xludf.DUMMYFUNCTION("""COMPUTED_VALUE"""),"111148")</f>
        <v>111148</v>
      </c>
      <c r="E15" s="13" t="s">
        <v>297</v>
      </c>
      <c r="F15" s="13" t="str">
        <f ca="1">IFERROR(__xludf.DUMMYFUNCTION("""COMPUTED_VALUE"""),"09")</f>
        <v>09</v>
      </c>
      <c r="G15" s="13" t="s">
        <v>20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IFERROR(__xludf.DUMMYFUNCTION("""COMPUTED_VALUE"""),"606")</f>
        <v>606</v>
      </c>
      <c r="C16" s="13" t="str">
        <f ca="1">IFERROR(__xludf.DUMMYFUNCTION("""COMPUTED_VALUE"""),"高三望")</f>
        <v>高三望</v>
      </c>
      <c r="D16" s="13" t="str">
        <f ca="1">IFERROR(__xludf.DUMMYFUNCTION("""COMPUTED_VALUE"""),"111182")</f>
        <v>111182</v>
      </c>
      <c r="E16" s="13" t="s">
        <v>298</v>
      </c>
      <c r="F16" s="13" t="str">
        <f ca="1">IFERROR(__xludf.DUMMYFUNCTION("""COMPUTED_VALUE"""),"38")</f>
        <v>38</v>
      </c>
      <c r="G16" s="13" t="s">
        <v>20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IFERROR(__xludf.DUMMYFUNCTION("""COMPUTED_VALUE"""),"606")</f>
        <v>606</v>
      </c>
      <c r="C17" s="13" t="str">
        <f ca="1">IFERROR(__xludf.DUMMYFUNCTION("""COMPUTED_VALUE"""),"高三望")</f>
        <v>高三望</v>
      </c>
      <c r="D17" s="13" t="str">
        <f ca="1">IFERROR(__xludf.DUMMYFUNCTION("""COMPUTED_VALUE"""),"111253")</f>
        <v>111253</v>
      </c>
      <c r="E17" s="13" t="s">
        <v>299</v>
      </c>
      <c r="F17" s="13" t="str">
        <f ca="1">IFERROR(__xludf.DUMMYFUNCTION("""COMPUTED_VALUE"""),"25")</f>
        <v>25</v>
      </c>
      <c r="G17" s="13" t="s">
        <v>20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IFERROR(__xludf.DUMMYFUNCTION("""COMPUTED_VALUE"""),"606")</f>
        <v>606</v>
      </c>
      <c r="C18" s="13" t="str">
        <f ca="1">IFERROR(__xludf.DUMMYFUNCTION("""COMPUTED_VALUE"""),"高三望")</f>
        <v>高三望</v>
      </c>
      <c r="D18" s="13" t="str">
        <f ca="1">IFERROR(__xludf.DUMMYFUNCTION("""COMPUTED_VALUE"""),"111271")</f>
        <v>111271</v>
      </c>
      <c r="E18" s="13" t="s">
        <v>300</v>
      </c>
      <c r="F18" s="13" t="str">
        <f ca="1">IFERROR(__xludf.DUMMYFUNCTION("""COMPUTED_VALUE"""),"37")</f>
        <v>37</v>
      </c>
      <c r="G18" s="13" t="s">
        <v>20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IFERROR(__xludf.DUMMYFUNCTION("""COMPUTED_VALUE"""),"606")</f>
        <v>606</v>
      </c>
      <c r="C19" s="13" t="str">
        <f ca="1">IFERROR(__xludf.DUMMYFUNCTION("""COMPUTED_VALUE"""),"高三望")</f>
        <v>高三望</v>
      </c>
      <c r="D19" s="13" t="str">
        <f ca="1">IFERROR(__xludf.DUMMYFUNCTION("""COMPUTED_VALUE"""),"111278")</f>
        <v>111278</v>
      </c>
      <c r="E19" s="13" t="s">
        <v>301</v>
      </c>
      <c r="F19" s="13" t="str">
        <f ca="1">IFERROR(__xludf.DUMMYFUNCTION("""COMPUTED_VALUE"""),"36")</f>
        <v>36</v>
      </c>
      <c r="G19" s="13" t="s">
        <v>20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IFERROR(__xludf.DUMMYFUNCTION("""COMPUTED_VALUE"""),"606")</f>
        <v>606</v>
      </c>
      <c r="C20" s="13" t="str">
        <f ca="1">IFERROR(__xludf.DUMMYFUNCTION("""COMPUTED_VALUE"""),"高三望")</f>
        <v>高三望</v>
      </c>
      <c r="D20" s="13" t="str">
        <f ca="1">IFERROR(__xludf.DUMMYFUNCTION("""COMPUTED_VALUE"""),"111293")</f>
        <v>111293</v>
      </c>
      <c r="E20" s="13" t="s">
        <v>302</v>
      </c>
      <c r="F20" s="13" t="str">
        <f ca="1">IFERROR(__xludf.DUMMYFUNCTION("""COMPUTED_VALUE"""),"01")</f>
        <v>01</v>
      </c>
      <c r="G20" s="13" t="s">
        <v>20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IFERROR(__xludf.DUMMYFUNCTION("""COMPUTED_VALUE"""),"606")</f>
        <v>606</v>
      </c>
      <c r="C21" s="13" t="str">
        <f ca="1">IFERROR(__xludf.DUMMYFUNCTION("""COMPUTED_VALUE"""),"高三望")</f>
        <v>高三望</v>
      </c>
      <c r="D21" s="13" t="str">
        <f ca="1">IFERROR(__xludf.DUMMYFUNCTION("""COMPUTED_VALUE"""),"111298")</f>
        <v>111298</v>
      </c>
      <c r="E21" s="13" t="s">
        <v>303</v>
      </c>
      <c r="F21" s="13" t="str">
        <f ca="1">IFERROR(__xludf.DUMMYFUNCTION("""COMPUTED_VALUE"""),"33")</f>
        <v>33</v>
      </c>
      <c r="G21" s="13" t="s">
        <v>20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IFERROR(__xludf.DUMMYFUNCTION("""COMPUTED_VALUE"""),"606")</f>
        <v>606</v>
      </c>
      <c r="C22" s="13" t="str">
        <f ca="1">IFERROR(__xludf.DUMMYFUNCTION("""COMPUTED_VALUE"""),"高三望")</f>
        <v>高三望</v>
      </c>
      <c r="D22" s="13" t="str">
        <f ca="1">IFERROR(__xludf.DUMMYFUNCTION("""COMPUTED_VALUE"""),"111303")</f>
        <v>111303</v>
      </c>
      <c r="E22" s="13" t="s">
        <v>304</v>
      </c>
      <c r="F22" s="13" t="str">
        <f ca="1">IFERROR(__xludf.DUMMYFUNCTION("""COMPUTED_VALUE"""),"26")</f>
        <v>26</v>
      </c>
      <c r="G22" s="13" t="s">
        <v>20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IFERROR(__xludf.DUMMYFUNCTION("""COMPUTED_VALUE"""),"延修")</f>
        <v>延修</v>
      </c>
      <c r="C23" s="13"/>
      <c r="D23" s="13" t="str">
        <f ca="1">IFERROR(__xludf.DUMMYFUNCTION("""COMPUTED_VALUE"""),"011067")</f>
        <v>011067</v>
      </c>
      <c r="E23" s="13" t="s">
        <v>306</v>
      </c>
      <c r="F23" s="13"/>
      <c r="G23" s="13" t="s">
        <v>20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 t="str">
        <f t="shared" si="0"/>
        <v/>
      </c>
      <c r="B24" s="13"/>
      <c r="C24" s="13"/>
      <c r="D24" s="13"/>
      <c r="E24" s="13"/>
      <c r="F24" s="13"/>
      <c r="G24" s="13" t="s">
        <v>90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 t="str">
        <f t="shared" si="0"/>
        <v/>
      </c>
      <c r="B25" s="13"/>
      <c r="C25" s="13"/>
      <c r="D25" s="13"/>
      <c r="E25" s="13"/>
      <c r="F25" s="13"/>
      <c r="G25" s="13" t="s">
        <v>90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 t="str">
        <f t="shared" si="0"/>
        <v/>
      </c>
      <c r="B26" s="13"/>
      <c r="C26" s="13"/>
      <c r="D26" s="13"/>
      <c r="E26" s="13"/>
      <c r="F26" s="13"/>
      <c r="G26" s="13" t="s">
        <v>90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 t="str">
        <f t="shared" si="0"/>
        <v/>
      </c>
      <c r="B27" s="13"/>
      <c r="C27" s="13"/>
      <c r="D27" s="13"/>
      <c r="E27" s="13"/>
      <c r="F27" s="13"/>
      <c r="G27" s="13" t="s">
        <v>90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 t="str">
        <f t="shared" si="0"/>
        <v/>
      </c>
      <c r="B28" s="13"/>
      <c r="C28" s="13"/>
      <c r="D28" s="13"/>
      <c r="E28" s="13"/>
      <c r="F28" s="13"/>
      <c r="G28" s="13" t="s">
        <v>90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 t="str">
        <f t="shared" si="0"/>
        <v/>
      </c>
      <c r="B29" s="13"/>
      <c r="C29" s="13"/>
      <c r="D29" s="13"/>
      <c r="E29" s="13"/>
      <c r="F29" s="13"/>
      <c r="G29" s="13" t="s">
        <v>90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 t="str">
        <f t="shared" si="0"/>
        <v/>
      </c>
      <c r="B30" s="13"/>
      <c r="C30" s="13"/>
      <c r="D30" s="13"/>
      <c r="E30" s="13"/>
      <c r="F30" s="13"/>
      <c r="G30" s="13" t="s">
        <v>90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 t="str">
        <f t="shared" si="0"/>
        <v/>
      </c>
      <c r="B31" s="13"/>
      <c r="C31" s="13"/>
      <c r="D31" s="13"/>
      <c r="E31" s="13"/>
      <c r="F31" s="13"/>
      <c r="G31" s="13" t="s">
        <v>90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 t="str">
        <f t="shared" si="0"/>
        <v/>
      </c>
      <c r="B32" s="13"/>
      <c r="C32" s="13"/>
      <c r="D32" s="13"/>
      <c r="E32" s="13"/>
      <c r="F32" s="13"/>
      <c r="G32" s="13" t="s">
        <v>90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 t="str">
        <f t="shared" si="0"/>
        <v/>
      </c>
      <c r="B33" s="13"/>
      <c r="C33" s="13"/>
      <c r="D33" s="13"/>
      <c r="E33" s="13"/>
      <c r="F33" s="13"/>
      <c r="G33" s="13" t="s">
        <v>90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 t="str">
        <f t="shared" si="0"/>
        <v/>
      </c>
      <c r="B34" s="13"/>
      <c r="C34" s="13"/>
      <c r="D34" s="13"/>
      <c r="E34" s="13"/>
      <c r="F34" s="13"/>
      <c r="G34" s="13" t="s">
        <v>90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 t="str">
        <f t="shared" si="0"/>
        <v/>
      </c>
      <c r="B35" s="13"/>
      <c r="C35" s="13"/>
      <c r="D35" s="13"/>
      <c r="E35" s="13"/>
      <c r="F35" s="13"/>
      <c r="G35" s="13" t="s">
        <v>90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 t="str">
        <f t="shared" si="0"/>
        <v/>
      </c>
      <c r="B36" s="13"/>
      <c r="C36" s="13"/>
      <c r="D36" s="13"/>
      <c r="E36" s="13"/>
      <c r="F36" s="13"/>
      <c r="G36" s="13" t="s">
        <v>90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 t="str">
        <f t="shared" si="0"/>
        <v/>
      </c>
      <c r="B37" s="13"/>
      <c r="C37" s="13"/>
      <c r="D37" s="13"/>
      <c r="E37" s="13"/>
      <c r="F37" s="13"/>
      <c r="G37" s="13" t="s">
        <v>90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 t="str">
        <f t="shared" si="0"/>
        <v/>
      </c>
      <c r="B38" s="13"/>
      <c r="C38" s="13"/>
      <c r="D38" s="13"/>
      <c r="E38" s="13"/>
      <c r="F38" s="13"/>
      <c r="G38" s="13" t="s">
        <v>90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 t="str">
        <f t="shared" si="0"/>
        <v/>
      </c>
      <c r="B39" s="13"/>
      <c r="C39" s="13"/>
      <c r="D39" s="13"/>
      <c r="E39" s="13"/>
      <c r="F39" s="13"/>
      <c r="G39" s="13" t="s">
        <v>90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 t="str">
        <f t="shared" si="0"/>
        <v/>
      </c>
      <c r="B40" s="13"/>
      <c r="C40" s="13"/>
      <c r="D40" s="13"/>
      <c r="E40" s="13"/>
      <c r="F40" s="13"/>
      <c r="G40" s="13" t="s">
        <v>90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 t="str">
        <f t="shared" si="0"/>
        <v/>
      </c>
      <c r="B41" s="13"/>
      <c r="C41" s="13"/>
      <c r="D41" s="13"/>
      <c r="E41" s="13"/>
      <c r="F41" s="13"/>
      <c r="G41" s="13" t="s">
        <v>90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 t="str">
        <f t="shared" si="0"/>
        <v/>
      </c>
      <c r="B42" s="13"/>
      <c r="C42" s="13"/>
      <c r="D42" s="13"/>
      <c r="E42" s="13"/>
      <c r="F42" s="13"/>
      <c r="G42" s="13" t="s">
        <v>90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 t="str">
        <f t="shared" si="0"/>
        <v/>
      </c>
      <c r="B43" s="13"/>
      <c r="C43" s="13"/>
      <c r="D43" s="13"/>
      <c r="E43" s="13"/>
      <c r="F43" s="13"/>
      <c r="G43" s="13" t="s">
        <v>90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 t="str">
        <f t="shared" si="0"/>
        <v/>
      </c>
      <c r="B44" s="13"/>
      <c r="C44" s="13"/>
      <c r="D44" s="13"/>
      <c r="E44" s="13"/>
      <c r="F44" s="13"/>
      <c r="G44" s="13" t="s">
        <v>90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 t="str">
        <f t="shared" si="0"/>
        <v/>
      </c>
      <c r="B45" s="13"/>
      <c r="C45" s="13"/>
      <c r="D45" s="13"/>
      <c r="E45" s="13"/>
      <c r="F45" s="13"/>
      <c r="G45" s="13" t="s">
        <v>90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 t="str">
        <f t="shared" si="0"/>
        <v/>
      </c>
      <c r="B46" s="13"/>
      <c r="C46" s="13"/>
      <c r="D46" s="13"/>
      <c r="E46" s="13"/>
      <c r="F46" s="13"/>
      <c r="G46" s="13" t="str">
        <f t="shared" ref="G46:G126" si="1">IF(B46&lt;&gt;"",MID($B$1,4,20),"")</f>
        <v/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 t="str">
        <f t="shared" si="0"/>
        <v/>
      </c>
      <c r="B47" s="8"/>
      <c r="C47" s="8"/>
      <c r="D47" s="8"/>
      <c r="E47" s="8"/>
      <c r="F47" s="8"/>
      <c r="G47" s="13" t="str">
        <f t="shared" si="1"/>
        <v/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 t="str">
        <f t="shared" si="0"/>
        <v/>
      </c>
      <c r="B48" s="8"/>
      <c r="C48" s="8"/>
      <c r="D48" s="8"/>
      <c r="E48" s="8"/>
      <c r="F48" s="8"/>
      <c r="G48" s="13" t="str">
        <f t="shared" si="1"/>
        <v/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 t="str">
        <f t="shared" si="0"/>
        <v/>
      </c>
      <c r="B49" s="8"/>
      <c r="C49" s="8"/>
      <c r="D49" s="8"/>
      <c r="E49" s="8"/>
      <c r="F49" s="8"/>
      <c r="G49" s="13" t="str">
        <f t="shared" si="1"/>
        <v/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15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 t="str">
        <f t="shared" si="0"/>
        <v/>
      </c>
      <c r="B50" s="8"/>
      <c r="C50" s="8"/>
      <c r="D50" s="8"/>
      <c r="E50" s="8"/>
      <c r="F50" s="8"/>
      <c r="G50" s="13" t="str">
        <f t="shared" si="1"/>
        <v/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 t="str">
        <f t="shared" si="0"/>
        <v/>
      </c>
      <c r="B51" s="8"/>
      <c r="C51" s="8"/>
      <c r="D51" s="8"/>
      <c r="E51" s="8"/>
      <c r="F51" s="8"/>
      <c r="G51" s="13" t="str">
        <f t="shared" si="1"/>
        <v/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0"/>
        <v/>
      </c>
      <c r="B52" s="8"/>
      <c r="C52" s="8"/>
      <c r="D52" s="8"/>
      <c r="E52" s="8"/>
      <c r="F52" s="8"/>
      <c r="G52" s="13" t="str">
        <f t="shared" si="1"/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0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5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0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5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0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5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0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5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0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5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0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0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0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0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0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0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0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0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0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0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0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0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si="0"/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0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0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0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0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0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0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0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0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0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0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0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0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0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0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0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0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3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9.36328125" bestFit="1" customWidth="1"/>
    <col min="8" max="17" width="8.90625" style="3" customWidth="1"/>
  </cols>
  <sheetData>
    <row r="1" spans="1:26" ht="38" customHeight="1">
      <c r="A1" s="24" t="s">
        <v>91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19" t="s">
        <v>7</v>
      </c>
      <c r="D2" s="18" t="s">
        <v>25</v>
      </c>
      <c r="E2" s="20" t="s">
        <v>54</v>
      </c>
      <c r="F2" s="18" t="s">
        <v>1</v>
      </c>
      <c r="G2" s="21">
        <f ca="1">A45</f>
        <v>41</v>
      </c>
      <c r="H2" s="29" t="s">
        <v>2</v>
      </c>
      <c r="I2" s="30"/>
      <c r="J2" s="29" t="s">
        <v>36</v>
      </c>
      <c r="K2" s="30"/>
      <c r="L2" s="33" t="s">
        <v>89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73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B,M,Z"",0)"),"402")</f>
        <v>402</v>
      </c>
      <c r="C5" s="13" t="str">
        <f ca="1">IFERROR(__xludf.DUMMYFUNCTION("""COMPUTED_VALUE"""),"高一義")</f>
        <v>高一義</v>
      </c>
      <c r="D5" s="13" t="str">
        <f ca="1">IFERROR(__xludf.DUMMYFUNCTION("""COMPUTED_VALUE"""),"311054")</f>
        <v>311054</v>
      </c>
      <c r="E5" s="13" t="s">
        <v>122</v>
      </c>
      <c r="F5" s="13" t="str">
        <f ca="1">IFERROR(__xludf.DUMMYFUNCTION("""COMPUTED_VALUE"""),"08")</f>
        <v>08</v>
      </c>
      <c r="G5" s="13" t="s">
        <v>7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IFERROR(__xludf.DUMMYFUNCTION("""COMPUTED_VALUE"""),"402")</f>
        <v>402</v>
      </c>
      <c r="C6" s="13" t="str">
        <f ca="1">IFERROR(__xludf.DUMMYFUNCTION("""COMPUTED_VALUE"""),"高一義")</f>
        <v>高一義</v>
      </c>
      <c r="D6" s="13" t="str">
        <f ca="1">IFERROR(__xludf.DUMMYFUNCTION("""COMPUTED_VALUE"""),"311059")</f>
        <v>311059</v>
      </c>
      <c r="E6" s="13" t="s">
        <v>123</v>
      </c>
      <c r="F6" s="13" t="str">
        <f ca="1">IFERROR(__xludf.DUMMYFUNCTION("""COMPUTED_VALUE"""),"13")</f>
        <v>13</v>
      </c>
      <c r="G6" s="13" t="s">
        <v>7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IFERROR(__xludf.DUMMYFUNCTION("""COMPUTED_VALUE"""),"402")</f>
        <v>402</v>
      </c>
      <c r="C7" s="13" t="str">
        <f ca="1">IFERROR(__xludf.DUMMYFUNCTION("""COMPUTED_VALUE"""),"高一義")</f>
        <v>高一義</v>
      </c>
      <c r="D7" s="13" t="str">
        <f ca="1">IFERROR(__xludf.DUMMYFUNCTION("""COMPUTED_VALUE"""),"311063")</f>
        <v>311063</v>
      </c>
      <c r="E7" s="13" t="s">
        <v>126</v>
      </c>
      <c r="F7" s="13" t="str">
        <f ca="1">IFERROR(__xludf.DUMMYFUNCTION("""COMPUTED_VALUE"""),"47")</f>
        <v>47</v>
      </c>
      <c r="G7" s="13" t="s">
        <v>7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IFERROR(__xludf.DUMMYFUNCTION("""COMPUTED_VALUE"""),"402")</f>
        <v>402</v>
      </c>
      <c r="C8" s="13" t="str">
        <f ca="1">IFERROR(__xludf.DUMMYFUNCTION("""COMPUTED_VALUE"""),"高一義")</f>
        <v>高一義</v>
      </c>
      <c r="D8" s="13" t="str">
        <f ca="1">IFERROR(__xludf.DUMMYFUNCTION("""COMPUTED_VALUE"""),"311066")</f>
        <v>311066</v>
      </c>
      <c r="E8" s="13" t="s">
        <v>200</v>
      </c>
      <c r="F8" s="13" t="str">
        <f ca="1">IFERROR(__xludf.DUMMYFUNCTION("""COMPUTED_VALUE"""),"20")</f>
        <v>20</v>
      </c>
      <c r="G8" s="13" t="s">
        <v>7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IFERROR(__xludf.DUMMYFUNCTION("""COMPUTED_VALUE"""),"402")</f>
        <v>402</v>
      </c>
      <c r="C9" s="13" t="str">
        <f ca="1">IFERROR(__xludf.DUMMYFUNCTION("""COMPUTED_VALUE"""),"高一義")</f>
        <v>高一義</v>
      </c>
      <c r="D9" s="13" t="str">
        <f ca="1">IFERROR(__xludf.DUMMYFUNCTION("""COMPUTED_VALUE"""),"311073")</f>
        <v>311073</v>
      </c>
      <c r="E9" s="13" t="s">
        <v>201</v>
      </c>
      <c r="F9" s="13" t="str">
        <f ca="1">IFERROR(__xludf.DUMMYFUNCTION("""COMPUTED_VALUE"""),"27")</f>
        <v>27</v>
      </c>
      <c r="G9" s="13" t="s">
        <v>7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IFERROR(__xludf.DUMMYFUNCTION("""COMPUTED_VALUE"""),"402")</f>
        <v>402</v>
      </c>
      <c r="C10" s="13" t="str">
        <f ca="1">IFERROR(__xludf.DUMMYFUNCTION("""COMPUTED_VALUE"""),"高一義")</f>
        <v>高一義</v>
      </c>
      <c r="D10" s="13" t="str">
        <f ca="1">IFERROR(__xludf.DUMMYFUNCTION("""COMPUTED_VALUE"""),"311077")</f>
        <v>311077</v>
      </c>
      <c r="E10" s="13" t="s">
        <v>202</v>
      </c>
      <c r="F10" s="13" t="str">
        <f ca="1">IFERROR(__xludf.DUMMYFUNCTION("""COMPUTED_VALUE"""),"31")</f>
        <v>31</v>
      </c>
      <c r="G10" s="13" t="s">
        <v>7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IFERROR(__xludf.DUMMYFUNCTION("""COMPUTED_VALUE"""),"402")</f>
        <v>402</v>
      </c>
      <c r="C11" s="13" t="str">
        <f ca="1">IFERROR(__xludf.DUMMYFUNCTION("""COMPUTED_VALUE"""),"高一義")</f>
        <v>高一義</v>
      </c>
      <c r="D11" s="13" t="str">
        <f ca="1">IFERROR(__xludf.DUMMYFUNCTION("""COMPUTED_VALUE"""),"311084")</f>
        <v>311084</v>
      </c>
      <c r="E11" s="13" t="s">
        <v>203</v>
      </c>
      <c r="F11" s="13" t="str">
        <f ca="1">IFERROR(__xludf.DUMMYFUNCTION("""COMPUTED_VALUE"""),"38")</f>
        <v>38</v>
      </c>
      <c r="G11" s="13" t="s">
        <v>7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IFERROR(__xludf.DUMMYFUNCTION("""COMPUTED_VALUE"""),"402")</f>
        <v>402</v>
      </c>
      <c r="C12" s="13" t="str">
        <f ca="1">IFERROR(__xludf.DUMMYFUNCTION("""COMPUTED_VALUE"""),"高一義")</f>
        <v>高一義</v>
      </c>
      <c r="D12" s="13" t="str">
        <f ca="1">IFERROR(__xludf.DUMMYFUNCTION("""COMPUTED_VALUE"""),"311087")</f>
        <v>311087</v>
      </c>
      <c r="E12" s="13" t="s">
        <v>204</v>
      </c>
      <c r="F12" s="13" t="str">
        <f ca="1">IFERROR(__xludf.DUMMYFUNCTION("""COMPUTED_VALUE"""),"41")</f>
        <v>41</v>
      </c>
      <c r="G12" s="13" t="s">
        <v>7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IFERROR(__xludf.DUMMYFUNCTION("""COMPUTED_VALUE"""),"402")</f>
        <v>402</v>
      </c>
      <c r="C13" s="13" t="str">
        <f ca="1">IFERROR(__xludf.DUMMYFUNCTION("""COMPUTED_VALUE"""),"高一義")</f>
        <v>高一義</v>
      </c>
      <c r="D13" s="13" t="str">
        <f ca="1">IFERROR(__xludf.DUMMYFUNCTION("""COMPUTED_VALUE"""),"311091")</f>
        <v>311091</v>
      </c>
      <c r="E13" s="13" t="s">
        <v>205</v>
      </c>
      <c r="F13" s="13" t="str">
        <f ca="1">IFERROR(__xludf.DUMMYFUNCTION("""COMPUTED_VALUE"""),"45")</f>
        <v>45</v>
      </c>
      <c r="G13" s="13" t="s">
        <v>7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IFERROR(__xludf.DUMMYFUNCTION("""COMPUTED_VALUE"""),"402")</f>
        <v>402</v>
      </c>
      <c r="C14" s="13" t="str">
        <f ca="1">IFERROR(__xludf.DUMMYFUNCTION("""COMPUTED_VALUE"""),"高一義")</f>
        <v>高一義</v>
      </c>
      <c r="D14" s="13" t="str">
        <f ca="1">IFERROR(__xludf.DUMMYFUNCTION("""COMPUTED_VALUE"""),"311092")</f>
        <v>311092</v>
      </c>
      <c r="E14" s="13" t="s">
        <v>128</v>
      </c>
      <c r="F14" s="13" t="str">
        <f ca="1">IFERROR(__xludf.DUMMYFUNCTION("""COMPUTED_VALUE"""),"46")</f>
        <v>46</v>
      </c>
      <c r="G14" s="13" t="s">
        <v>7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IFERROR(__xludf.DUMMYFUNCTION("""COMPUTED_VALUE"""),"402")</f>
        <v>402</v>
      </c>
      <c r="C15" s="13" t="str">
        <f ca="1">IFERROR(__xludf.DUMMYFUNCTION("""COMPUTED_VALUE"""),"高一義")</f>
        <v>高一義</v>
      </c>
      <c r="D15" s="13" t="str">
        <f ca="1">IFERROR(__xludf.DUMMYFUNCTION("""COMPUTED_VALUE"""),"311149")</f>
        <v>311149</v>
      </c>
      <c r="E15" s="13" t="s">
        <v>129</v>
      </c>
      <c r="F15" s="13" t="str">
        <f ca="1">IFERROR(__xludf.DUMMYFUNCTION("""COMPUTED_VALUE"""),"15")</f>
        <v>15</v>
      </c>
      <c r="G15" s="13" t="s">
        <v>7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IFERROR(__xludf.DUMMYFUNCTION("""COMPUTED_VALUE"""),"403")</f>
        <v>403</v>
      </c>
      <c r="C16" s="13" t="str">
        <f ca="1">IFERROR(__xludf.DUMMYFUNCTION("""COMPUTED_VALUE"""),"高一勇")</f>
        <v>高一勇</v>
      </c>
      <c r="D16" s="13" t="str">
        <f ca="1">IFERROR(__xludf.DUMMYFUNCTION("""COMPUTED_VALUE"""),"311094")</f>
        <v>311094</v>
      </c>
      <c r="E16" s="13" t="s">
        <v>206</v>
      </c>
      <c r="F16" s="13" t="str">
        <f ca="1">IFERROR(__xludf.DUMMYFUNCTION("""COMPUTED_VALUE"""),"02")</f>
        <v>02</v>
      </c>
      <c r="G16" s="13" t="s">
        <v>7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IFERROR(__xludf.DUMMYFUNCTION("""COMPUTED_VALUE"""),"403")</f>
        <v>403</v>
      </c>
      <c r="C17" s="13" t="str">
        <f ca="1">IFERROR(__xludf.DUMMYFUNCTION("""COMPUTED_VALUE"""),"高一勇")</f>
        <v>高一勇</v>
      </c>
      <c r="D17" s="13" t="str">
        <f ca="1">IFERROR(__xludf.DUMMYFUNCTION("""COMPUTED_VALUE"""),"311095")</f>
        <v>311095</v>
      </c>
      <c r="E17" s="13" t="s">
        <v>131</v>
      </c>
      <c r="F17" s="13" t="str">
        <f ca="1">IFERROR(__xludf.DUMMYFUNCTION("""COMPUTED_VALUE"""),"03")</f>
        <v>03</v>
      </c>
      <c r="G17" s="13" t="s">
        <v>7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IFERROR(__xludf.DUMMYFUNCTION("""COMPUTED_VALUE"""),"403")</f>
        <v>403</v>
      </c>
      <c r="C18" s="13" t="str">
        <f ca="1">IFERROR(__xludf.DUMMYFUNCTION("""COMPUTED_VALUE"""),"高一勇")</f>
        <v>高一勇</v>
      </c>
      <c r="D18" s="13" t="str">
        <f ca="1">IFERROR(__xludf.DUMMYFUNCTION("""COMPUTED_VALUE"""),"311097")</f>
        <v>311097</v>
      </c>
      <c r="E18" s="13" t="s">
        <v>132</v>
      </c>
      <c r="F18" s="13" t="str">
        <f ca="1">IFERROR(__xludf.DUMMYFUNCTION("""COMPUTED_VALUE"""),"05")</f>
        <v>05</v>
      </c>
      <c r="G18" s="13" t="s">
        <v>7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IFERROR(__xludf.DUMMYFUNCTION("""COMPUTED_VALUE"""),"403")</f>
        <v>403</v>
      </c>
      <c r="C19" s="13" t="str">
        <f ca="1">IFERROR(__xludf.DUMMYFUNCTION("""COMPUTED_VALUE"""),"高一勇")</f>
        <v>高一勇</v>
      </c>
      <c r="D19" s="13" t="str">
        <f ca="1">IFERROR(__xludf.DUMMYFUNCTION("""COMPUTED_VALUE"""),"311102")</f>
        <v>311102</v>
      </c>
      <c r="E19" s="13" t="s">
        <v>207</v>
      </c>
      <c r="F19" s="13" t="str">
        <f ca="1">IFERROR(__xludf.DUMMYFUNCTION("""COMPUTED_VALUE"""),"10")</f>
        <v>10</v>
      </c>
      <c r="G19" s="13" t="s">
        <v>7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IFERROR(__xludf.DUMMYFUNCTION("""COMPUTED_VALUE"""),"403")</f>
        <v>403</v>
      </c>
      <c r="C20" s="13" t="str">
        <f ca="1">IFERROR(__xludf.DUMMYFUNCTION("""COMPUTED_VALUE"""),"高一勇")</f>
        <v>高一勇</v>
      </c>
      <c r="D20" s="13" t="str">
        <f ca="1">IFERROR(__xludf.DUMMYFUNCTION("""COMPUTED_VALUE"""),"311103")</f>
        <v>311103</v>
      </c>
      <c r="E20" s="13" t="s">
        <v>135</v>
      </c>
      <c r="F20" s="13" t="str">
        <f ca="1">IFERROR(__xludf.DUMMYFUNCTION("""COMPUTED_VALUE"""),"11")</f>
        <v>11</v>
      </c>
      <c r="G20" s="13" t="s">
        <v>7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IFERROR(__xludf.DUMMYFUNCTION("""COMPUTED_VALUE"""),"403")</f>
        <v>403</v>
      </c>
      <c r="C21" s="13" t="str">
        <f ca="1">IFERROR(__xludf.DUMMYFUNCTION("""COMPUTED_VALUE"""),"高一勇")</f>
        <v>高一勇</v>
      </c>
      <c r="D21" s="13" t="str">
        <f ca="1">IFERROR(__xludf.DUMMYFUNCTION("""COMPUTED_VALUE"""),"311109")</f>
        <v>311109</v>
      </c>
      <c r="E21" s="13" t="s">
        <v>137</v>
      </c>
      <c r="F21" s="13" t="str">
        <f ca="1">IFERROR(__xludf.DUMMYFUNCTION("""COMPUTED_VALUE"""),"17")</f>
        <v>17</v>
      </c>
      <c r="G21" s="13" t="s">
        <v>7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IFERROR(__xludf.DUMMYFUNCTION("""COMPUTED_VALUE"""),"403")</f>
        <v>403</v>
      </c>
      <c r="C22" s="13" t="str">
        <f ca="1">IFERROR(__xludf.DUMMYFUNCTION("""COMPUTED_VALUE"""),"高一勇")</f>
        <v>高一勇</v>
      </c>
      <c r="D22" s="13" t="str">
        <f ca="1">IFERROR(__xludf.DUMMYFUNCTION("""COMPUTED_VALUE"""),"311111")</f>
        <v>311111</v>
      </c>
      <c r="E22" s="13" t="s">
        <v>138</v>
      </c>
      <c r="F22" s="13" t="str">
        <f ca="1">IFERROR(__xludf.DUMMYFUNCTION("""COMPUTED_VALUE"""),"19")</f>
        <v>19</v>
      </c>
      <c r="G22" s="13" t="s">
        <v>7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IFERROR(__xludf.DUMMYFUNCTION("""COMPUTED_VALUE"""),"403")</f>
        <v>403</v>
      </c>
      <c r="C23" s="13" t="str">
        <f ca="1">IFERROR(__xludf.DUMMYFUNCTION("""COMPUTED_VALUE"""),"高一勇")</f>
        <v>高一勇</v>
      </c>
      <c r="D23" s="13" t="str">
        <f ca="1">IFERROR(__xludf.DUMMYFUNCTION("""COMPUTED_VALUE"""),"311112")</f>
        <v>311112</v>
      </c>
      <c r="E23" s="13" t="s">
        <v>139</v>
      </c>
      <c r="F23" s="13" t="str">
        <f ca="1">IFERROR(__xludf.DUMMYFUNCTION("""COMPUTED_VALUE"""),"20")</f>
        <v>20</v>
      </c>
      <c r="G23" s="13" t="s">
        <v>7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IFERROR(__xludf.DUMMYFUNCTION("""COMPUTED_VALUE"""),"403")</f>
        <v>403</v>
      </c>
      <c r="C24" s="13" t="str">
        <f ca="1">IFERROR(__xludf.DUMMYFUNCTION("""COMPUTED_VALUE"""),"高一勇")</f>
        <v>高一勇</v>
      </c>
      <c r="D24" s="13" t="str">
        <f ca="1">IFERROR(__xludf.DUMMYFUNCTION("""COMPUTED_VALUE"""),"311115")</f>
        <v>311115</v>
      </c>
      <c r="E24" s="13" t="s">
        <v>140</v>
      </c>
      <c r="F24" s="13" t="str">
        <f ca="1">IFERROR(__xludf.DUMMYFUNCTION("""COMPUTED_VALUE"""),"23")</f>
        <v>23</v>
      </c>
      <c r="G24" s="13" t="s">
        <v>7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IFERROR(__xludf.DUMMYFUNCTION("""COMPUTED_VALUE"""),"403")</f>
        <v>403</v>
      </c>
      <c r="C25" s="13" t="str">
        <f ca="1">IFERROR(__xludf.DUMMYFUNCTION("""COMPUTED_VALUE"""),"高一勇")</f>
        <v>高一勇</v>
      </c>
      <c r="D25" s="13" t="str">
        <f ca="1">IFERROR(__xludf.DUMMYFUNCTION("""COMPUTED_VALUE"""),"311121")</f>
        <v>311121</v>
      </c>
      <c r="E25" s="13" t="s">
        <v>142</v>
      </c>
      <c r="F25" s="13" t="str">
        <f ca="1">IFERROR(__xludf.DUMMYFUNCTION("""COMPUTED_VALUE"""),"29")</f>
        <v>29</v>
      </c>
      <c r="G25" s="13" t="s">
        <v>7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IFERROR(__xludf.DUMMYFUNCTION("""COMPUTED_VALUE"""),"403")</f>
        <v>403</v>
      </c>
      <c r="C26" s="13" t="str">
        <f ca="1">IFERROR(__xludf.DUMMYFUNCTION("""COMPUTED_VALUE"""),"高一勇")</f>
        <v>高一勇</v>
      </c>
      <c r="D26" s="13" t="str">
        <f ca="1">IFERROR(__xludf.DUMMYFUNCTION("""COMPUTED_VALUE"""),"311128")</f>
        <v>311128</v>
      </c>
      <c r="E26" s="13" t="s">
        <v>208</v>
      </c>
      <c r="F26" s="13" t="str">
        <f ca="1">IFERROR(__xludf.DUMMYFUNCTION("""COMPUTED_VALUE"""),"36")</f>
        <v>36</v>
      </c>
      <c r="G26" s="13" t="s">
        <v>7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IFERROR(__xludf.DUMMYFUNCTION("""COMPUTED_VALUE"""),"403")</f>
        <v>403</v>
      </c>
      <c r="C27" s="13" t="str">
        <f ca="1">IFERROR(__xludf.DUMMYFUNCTION("""COMPUTED_VALUE"""),"高一勇")</f>
        <v>高一勇</v>
      </c>
      <c r="D27" s="13" t="str">
        <f ca="1">IFERROR(__xludf.DUMMYFUNCTION("""COMPUTED_VALUE"""),"311130")</f>
        <v>311130</v>
      </c>
      <c r="E27" s="13" t="s">
        <v>144</v>
      </c>
      <c r="F27" s="13" t="str">
        <f ca="1">IFERROR(__xludf.DUMMYFUNCTION("""COMPUTED_VALUE"""),"38")</f>
        <v>38</v>
      </c>
      <c r="G27" s="13" t="s">
        <v>7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IFERROR(__xludf.DUMMYFUNCTION("""COMPUTED_VALUE"""),"403")</f>
        <v>403</v>
      </c>
      <c r="C28" s="13" t="str">
        <f ca="1">IFERROR(__xludf.DUMMYFUNCTION("""COMPUTED_VALUE"""),"高一勇")</f>
        <v>高一勇</v>
      </c>
      <c r="D28" s="13" t="str">
        <f ca="1">IFERROR(__xludf.DUMMYFUNCTION("""COMPUTED_VALUE"""),"311132")</f>
        <v>311132</v>
      </c>
      <c r="E28" s="13" t="s">
        <v>145</v>
      </c>
      <c r="F28" s="13" t="str">
        <f ca="1">IFERROR(__xludf.DUMMYFUNCTION("""COMPUTED_VALUE"""),"40")</f>
        <v>40</v>
      </c>
      <c r="G28" s="13" t="s">
        <v>7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IFERROR(__xludf.DUMMYFUNCTION("""COMPUTED_VALUE"""),"403")</f>
        <v>403</v>
      </c>
      <c r="C29" s="13" t="str">
        <f ca="1">IFERROR(__xludf.DUMMYFUNCTION("""COMPUTED_VALUE"""),"高一勇")</f>
        <v>高一勇</v>
      </c>
      <c r="D29" s="13" t="str">
        <f ca="1">IFERROR(__xludf.DUMMYFUNCTION("""COMPUTED_VALUE"""),"311134")</f>
        <v>311134</v>
      </c>
      <c r="E29" s="13" t="s">
        <v>146</v>
      </c>
      <c r="F29" s="13" t="str">
        <f ca="1">IFERROR(__xludf.DUMMYFUNCTION("""COMPUTED_VALUE"""),"42")</f>
        <v>42</v>
      </c>
      <c r="G29" s="13" t="s">
        <v>7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13" t="str">
        <f ca="1">IFERROR(__xludf.DUMMYFUNCTION("""COMPUTED_VALUE"""),"403")</f>
        <v>403</v>
      </c>
      <c r="C30" s="13" t="str">
        <f ca="1">IFERROR(__xludf.DUMMYFUNCTION("""COMPUTED_VALUE"""),"高一勇")</f>
        <v>高一勇</v>
      </c>
      <c r="D30" s="13" t="str">
        <f ca="1">IFERROR(__xludf.DUMMYFUNCTION("""COMPUTED_VALUE"""),"311136")</f>
        <v>311136</v>
      </c>
      <c r="E30" s="13" t="s">
        <v>117</v>
      </c>
      <c r="F30" s="13" t="str">
        <f ca="1">IFERROR(__xludf.DUMMYFUNCTION("""COMPUTED_VALUE"""),"18")</f>
        <v>18</v>
      </c>
      <c r="G30" s="13" t="s">
        <v>7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13" t="str">
        <f ca="1">IFERROR(__xludf.DUMMYFUNCTION("""COMPUTED_VALUE"""),"404")</f>
        <v>404</v>
      </c>
      <c r="C31" s="13" t="str">
        <f ca="1">IFERROR(__xludf.DUMMYFUNCTION("""COMPUTED_VALUE"""),"高一節")</f>
        <v>高一節</v>
      </c>
      <c r="D31" s="13" t="str">
        <f ca="1">IFERROR(__xludf.DUMMYFUNCTION("""COMPUTED_VALUE"""),"311143")</f>
        <v>311143</v>
      </c>
      <c r="E31" s="13" t="s">
        <v>150</v>
      </c>
      <c r="F31" s="13" t="str">
        <f ca="1">IFERROR(__xludf.DUMMYFUNCTION("""COMPUTED_VALUE"""),"06")</f>
        <v>06</v>
      </c>
      <c r="G31" s="13" t="s">
        <v>7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13" t="str">
        <f ca="1">IFERROR(__xludf.DUMMYFUNCTION("""COMPUTED_VALUE"""),"404")</f>
        <v>404</v>
      </c>
      <c r="C32" s="13" t="str">
        <f ca="1">IFERROR(__xludf.DUMMYFUNCTION("""COMPUTED_VALUE"""),"高一節")</f>
        <v>高一節</v>
      </c>
      <c r="D32" s="13" t="str">
        <f ca="1">IFERROR(__xludf.DUMMYFUNCTION("""COMPUTED_VALUE"""),"311156")</f>
        <v>311156</v>
      </c>
      <c r="E32" s="13" t="s">
        <v>155</v>
      </c>
      <c r="F32" s="13" t="str">
        <f ca="1">IFERROR(__xludf.DUMMYFUNCTION("""COMPUTED_VALUE"""),"18")</f>
        <v>18</v>
      </c>
      <c r="G32" s="13" t="s">
        <v>7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13" t="str">
        <f ca="1">IFERROR(__xludf.DUMMYFUNCTION("""COMPUTED_VALUE"""),"404")</f>
        <v>404</v>
      </c>
      <c r="C33" s="13" t="str">
        <f ca="1">IFERROR(__xludf.DUMMYFUNCTION("""COMPUTED_VALUE"""),"高一節")</f>
        <v>高一節</v>
      </c>
      <c r="D33" s="13" t="str">
        <f ca="1">IFERROR(__xludf.DUMMYFUNCTION("""COMPUTED_VALUE"""),"311159")</f>
        <v>311159</v>
      </c>
      <c r="E33" s="13" t="s">
        <v>209</v>
      </c>
      <c r="F33" s="13" t="str">
        <f ca="1">IFERROR(__xludf.DUMMYFUNCTION("""COMPUTED_VALUE"""),"21")</f>
        <v>21</v>
      </c>
      <c r="G33" s="13" t="s">
        <v>7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13" t="str">
        <f ca="1">IFERROR(__xludf.DUMMYFUNCTION("""COMPUTED_VALUE"""),"404")</f>
        <v>404</v>
      </c>
      <c r="C34" s="13" t="str">
        <f ca="1">IFERROR(__xludf.DUMMYFUNCTION("""COMPUTED_VALUE"""),"高一節")</f>
        <v>高一節</v>
      </c>
      <c r="D34" s="13" t="str">
        <f ca="1">IFERROR(__xludf.DUMMYFUNCTION("""COMPUTED_VALUE"""),"311161")</f>
        <v>311161</v>
      </c>
      <c r="E34" s="13" t="s">
        <v>210</v>
      </c>
      <c r="F34" s="13" t="str">
        <f ca="1">IFERROR(__xludf.DUMMYFUNCTION("""COMPUTED_VALUE"""),"23")</f>
        <v>23</v>
      </c>
      <c r="G34" s="13" t="s">
        <v>7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13" t="str">
        <f ca="1">IFERROR(__xludf.DUMMYFUNCTION("""COMPUTED_VALUE"""),"404")</f>
        <v>404</v>
      </c>
      <c r="C35" s="13" t="str">
        <f ca="1">IFERROR(__xludf.DUMMYFUNCTION("""COMPUTED_VALUE"""),"高一節")</f>
        <v>高一節</v>
      </c>
      <c r="D35" s="13" t="str">
        <f ca="1">IFERROR(__xludf.DUMMYFUNCTION("""COMPUTED_VALUE"""),"311163")</f>
        <v>311163</v>
      </c>
      <c r="E35" s="13" t="s">
        <v>158</v>
      </c>
      <c r="F35" s="13" t="str">
        <f ca="1">IFERROR(__xludf.DUMMYFUNCTION("""COMPUTED_VALUE"""),"25")</f>
        <v>25</v>
      </c>
      <c r="G35" s="13" t="s">
        <v>7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13" t="str">
        <f ca="1">IFERROR(__xludf.DUMMYFUNCTION("""COMPUTED_VALUE"""),"404")</f>
        <v>404</v>
      </c>
      <c r="C36" s="13" t="str">
        <f ca="1">IFERROR(__xludf.DUMMYFUNCTION("""COMPUTED_VALUE"""),"高一節")</f>
        <v>高一節</v>
      </c>
      <c r="D36" s="13" t="str">
        <f ca="1">IFERROR(__xludf.DUMMYFUNCTION("""COMPUTED_VALUE"""),"311168")</f>
        <v>311168</v>
      </c>
      <c r="E36" s="13" t="s">
        <v>161</v>
      </c>
      <c r="F36" s="13" t="str">
        <f ca="1">IFERROR(__xludf.DUMMYFUNCTION("""COMPUTED_VALUE"""),"30")</f>
        <v>30</v>
      </c>
      <c r="G36" s="13" t="s">
        <v>7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13" t="str">
        <f ca="1">IFERROR(__xludf.DUMMYFUNCTION("""COMPUTED_VALUE"""),"404")</f>
        <v>404</v>
      </c>
      <c r="C37" s="13" t="str">
        <f ca="1">IFERROR(__xludf.DUMMYFUNCTION("""COMPUTED_VALUE"""),"高一節")</f>
        <v>高一節</v>
      </c>
      <c r="D37" s="13" t="str">
        <f ca="1">IFERROR(__xludf.DUMMYFUNCTION("""COMPUTED_VALUE"""),"311171")</f>
        <v>311171</v>
      </c>
      <c r="E37" s="13" t="s">
        <v>162</v>
      </c>
      <c r="F37" s="13" t="str">
        <f ca="1">IFERROR(__xludf.DUMMYFUNCTION("""COMPUTED_VALUE"""),"33")</f>
        <v>33</v>
      </c>
      <c r="G37" s="13" t="s">
        <v>7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13" t="str">
        <f ca="1">IFERROR(__xludf.DUMMYFUNCTION("""COMPUTED_VALUE"""),"404")</f>
        <v>404</v>
      </c>
      <c r="C38" s="13" t="str">
        <f ca="1">IFERROR(__xludf.DUMMYFUNCTION("""COMPUTED_VALUE"""),"高一節")</f>
        <v>高一節</v>
      </c>
      <c r="D38" s="13" t="str">
        <f ca="1">IFERROR(__xludf.DUMMYFUNCTION("""COMPUTED_VALUE"""),"311175")</f>
        <v>311175</v>
      </c>
      <c r="E38" s="13" t="s">
        <v>211</v>
      </c>
      <c r="F38" s="13" t="str">
        <f ca="1">IFERROR(__xludf.DUMMYFUNCTION("""COMPUTED_VALUE"""),"37")</f>
        <v>37</v>
      </c>
      <c r="G38" s="13" t="s">
        <v>7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13" t="str">
        <f ca="1">IFERROR(__xludf.DUMMYFUNCTION("""COMPUTED_VALUE"""),"404")</f>
        <v>404</v>
      </c>
      <c r="C39" s="13" t="str">
        <f ca="1">IFERROR(__xludf.DUMMYFUNCTION("""COMPUTED_VALUE"""),"高一節")</f>
        <v>高一節</v>
      </c>
      <c r="D39" s="13" t="str">
        <f ca="1">IFERROR(__xludf.DUMMYFUNCTION("""COMPUTED_VALUE"""),"311176")</f>
        <v>311176</v>
      </c>
      <c r="E39" s="13" t="s">
        <v>163</v>
      </c>
      <c r="F39" s="13" t="str">
        <f ca="1">IFERROR(__xludf.DUMMYFUNCTION("""COMPUTED_VALUE"""),"38")</f>
        <v>38</v>
      </c>
      <c r="G39" s="13" t="s">
        <v>7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13" t="str">
        <f ca="1">IFERROR(__xludf.DUMMYFUNCTION("""COMPUTED_VALUE"""),"404")</f>
        <v>404</v>
      </c>
      <c r="C40" s="13" t="str">
        <f ca="1">IFERROR(__xludf.DUMMYFUNCTION("""COMPUTED_VALUE"""),"高一節")</f>
        <v>高一節</v>
      </c>
      <c r="D40" s="13" t="str">
        <f ca="1">IFERROR(__xludf.DUMMYFUNCTION("""COMPUTED_VALUE"""),"311179")</f>
        <v>311179</v>
      </c>
      <c r="E40" s="13" t="s">
        <v>164</v>
      </c>
      <c r="F40" s="13" t="str">
        <f ca="1">IFERROR(__xludf.DUMMYFUNCTION("""COMPUTED_VALUE"""),"41")</f>
        <v>41</v>
      </c>
      <c r="G40" s="13" t="s">
        <v>7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13" t="str">
        <f ca="1">IFERROR(__xludf.DUMMYFUNCTION("""COMPUTED_VALUE"""),"405")</f>
        <v>405</v>
      </c>
      <c r="C41" s="13" t="str">
        <f ca="1">IFERROR(__xludf.DUMMYFUNCTION("""COMPUTED_VALUE"""),"高一信")</f>
        <v>高一信</v>
      </c>
      <c r="D41" s="13" t="str">
        <f ca="1">IFERROR(__xludf.DUMMYFUNCTION("""COMPUTED_VALUE"""),"311188")</f>
        <v>311188</v>
      </c>
      <c r="E41" s="13" t="s">
        <v>212</v>
      </c>
      <c r="F41" s="13" t="str">
        <f ca="1">IFERROR(__xludf.DUMMYFUNCTION("""COMPUTED_VALUE"""),"07")</f>
        <v>07</v>
      </c>
      <c r="G41" s="13" t="s">
        <v>7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13" t="str">
        <f ca="1">IFERROR(__xludf.DUMMYFUNCTION("""COMPUTED_VALUE"""),"405")</f>
        <v>405</v>
      </c>
      <c r="C42" s="13" t="str">
        <f ca="1">IFERROR(__xludf.DUMMYFUNCTION("""COMPUTED_VALUE"""),"高一信")</f>
        <v>高一信</v>
      </c>
      <c r="D42" s="13" t="str">
        <f ca="1">IFERROR(__xludf.DUMMYFUNCTION("""COMPUTED_VALUE"""),"311190")</f>
        <v>311190</v>
      </c>
      <c r="E42" s="13" t="s">
        <v>167</v>
      </c>
      <c r="F42" s="13" t="str">
        <f ca="1">IFERROR(__xludf.DUMMYFUNCTION("""COMPUTED_VALUE"""),"09")</f>
        <v>09</v>
      </c>
      <c r="G42" s="13" t="s">
        <v>7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13" t="str">
        <f ca="1">IFERROR(__xludf.DUMMYFUNCTION("""COMPUTED_VALUE"""),"405")</f>
        <v>405</v>
      </c>
      <c r="C43" s="13" t="str">
        <f ca="1">IFERROR(__xludf.DUMMYFUNCTION("""COMPUTED_VALUE"""),"高一信")</f>
        <v>高一信</v>
      </c>
      <c r="D43" s="13" t="str">
        <f ca="1">IFERROR(__xludf.DUMMYFUNCTION("""COMPUTED_VALUE"""),"311194")</f>
        <v>311194</v>
      </c>
      <c r="E43" s="13" t="s">
        <v>213</v>
      </c>
      <c r="F43" s="13" t="str">
        <f ca="1">IFERROR(__xludf.DUMMYFUNCTION("""COMPUTED_VALUE"""),"14")</f>
        <v>14</v>
      </c>
      <c r="G43" s="13" t="s">
        <v>7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13" t="str">
        <f ca="1">IFERROR(__xludf.DUMMYFUNCTION("""COMPUTED_VALUE"""),"405")</f>
        <v>405</v>
      </c>
      <c r="C44" s="13" t="str">
        <f ca="1">IFERROR(__xludf.DUMMYFUNCTION("""COMPUTED_VALUE"""),"高一信")</f>
        <v>高一信</v>
      </c>
      <c r="D44" s="13" t="str">
        <f ca="1">IFERROR(__xludf.DUMMYFUNCTION("""COMPUTED_VALUE"""),"311212")</f>
        <v>311212</v>
      </c>
      <c r="E44" s="13" t="s">
        <v>214</v>
      </c>
      <c r="F44" s="13" t="str">
        <f ca="1">IFERROR(__xludf.DUMMYFUNCTION("""COMPUTED_VALUE"""),"32")</f>
        <v>32</v>
      </c>
      <c r="G44" s="13" t="s">
        <v>7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>
        <f t="shared" ca="1" si="0"/>
        <v>41</v>
      </c>
      <c r="B45" s="13" t="str">
        <f ca="1">IFERROR(__xludf.DUMMYFUNCTION("""COMPUTED_VALUE"""),"405")</f>
        <v>405</v>
      </c>
      <c r="C45" s="13" t="str">
        <f ca="1">IFERROR(__xludf.DUMMYFUNCTION("""COMPUTED_VALUE"""),"高一信")</f>
        <v>高一信</v>
      </c>
      <c r="D45" s="13" t="str">
        <f ca="1">IFERROR(__xludf.DUMMYFUNCTION("""COMPUTED_VALUE"""),"311213")</f>
        <v>311213</v>
      </c>
      <c r="E45" s="13" t="s">
        <v>170</v>
      </c>
      <c r="F45" s="13" t="str">
        <f ca="1">IFERROR(__xludf.DUMMYFUNCTION("""COMPUTED_VALUE"""),"33")</f>
        <v>33</v>
      </c>
      <c r="G45" s="13" t="s">
        <v>7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ref="G87:G126" si="1">IF(B87&lt;&gt;"",MID($B$1,4,20),"")</f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4" orientation="portrait" r:id="rId1"/>
  <rowBreaks count="1" manualBreakCount="1">
    <brk id="45" max="16" man="1"/>
  </rowBreaks>
  <colBreaks count="1" manualBreakCount="1">
    <brk id="1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3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9.36328125" bestFit="1" customWidth="1"/>
    <col min="8" max="17" width="8.90625" style="3" customWidth="1"/>
  </cols>
  <sheetData>
    <row r="1" spans="1:26" ht="38" customHeight="1">
      <c r="A1" s="24" t="s">
        <v>91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20" t="s">
        <v>114</v>
      </c>
      <c r="D2" s="18" t="s">
        <v>25</v>
      </c>
      <c r="E2" s="20" t="s">
        <v>55</v>
      </c>
      <c r="F2" s="18" t="s">
        <v>1</v>
      </c>
      <c r="G2" s="21">
        <f ca="1">A45</f>
        <v>41</v>
      </c>
      <c r="H2" s="29" t="s">
        <v>2</v>
      </c>
      <c r="I2" s="30"/>
      <c r="J2" s="29" t="s">
        <v>40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IFERROR(__xludf.DUMMYFUNCTION("""COMPUTED_VALUE"""),"405")</f>
        <v>405</v>
      </c>
      <c r="C5" s="13" t="str">
        <f ca="1">IFERROR(__xludf.DUMMYFUNCTION("""COMPUTED_VALUE"""),"高一信")</f>
        <v>高一信</v>
      </c>
      <c r="D5" s="13" t="str">
        <f ca="1">IFERROR(__xludf.DUMMYFUNCTION("""COMPUTED_VALUE"""),"311220")</f>
        <v>311220</v>
      </c>
      <c r="E5" s="13" t="s">
        <v>215</v>
      </c>
      <c r="F5" s="13" t="str">
        <f ca="1">IFERROR(__xludf.DUMMYFUNCTION("""COMPUTED_VALUE"""),"40")</f>
        <v>40</v>
      </c>
      <c r="G5" s="13" t="s">
        <v>7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45" ca="1" si="0">IF(B6&lt;&gt;"",A5+1,"")</f>
        <v>2</v>
      </c>
      <c r="B6" s="8" t="str">
        <f ca="1">IFERROR(__xludf.DUMMYFUNCTION("""COMPUTED_VALUE"""),"405")</f>
        <v>405</v>
      </c>
      <c r="C6" s="8" t="str">
        <f ca="1">IFERROR(__xludf.DUMMYFUNCTION("""COMPUTED_VALUE"""),"高一信")</f>
        <v>高一信</v>
      </c>
      <c r="D6" s="8" t="str">
        <f ca="1">IFERROR(__xludf.DUMMYFUNCTION("""COMPUTED_VALUE"""),"311221")</f>
        <v>311221</v>
      </c>
      <c r="E6" s="13" t="s">
        <v>172</v>
      </c>
      <c r="F6" s="8" t="str">
        <f ca="1">IFERROR(__xludf.DUMMYFUNCTION("""COMPUTED_VALUE"""),"41")</f>
        <v>41</v>
      </c>
      <c r="G6" s="13" t="s">
        <v>7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8" t="str">
        <f ca="1">IFERROR(__xludf.DUMMYFUNCTION("""COMPUTED_VALUE"""),"405")</f>
        <v>405</v>
      </c>
      <c r="C7" s="8" t="str">
        <f ca="1">IFERROR(__xludf.DUMMYFUNCTION("""COMPUTED_VALUE"""),"高一信")</f>
        <v>高一信</v>
      </c>
      <c r="D7" s="8" t="str">
        <f ca="1">IFERROR(__xludf.DUMMYFUNCTION("""COMPUTED_VALUE"""),"311222")</f>
        <v>311222</v>
      </c>
      <c r="E7" s="13" t="s">
        <v>216</v>
      </c>
      <c r="F7" s="8" t="str">
        <f ca="1">IFERROR(__xludf.DUMMYFUNCTION("""COMPUTED_VALUE"""),"42")</f>
        <v>42</v>
      </c>
      <c r="G7" s="13" t="s">
        <v>7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8" t="str">
        <f ca="1">IFERROR(__xludf.DUMMYFUNCTION("""COMPUTED_VALUE"""),"406")</f>
        <v>406</v>
      </c>
      <c r="C8" s="8" t="str">
        <f ca="1">IFERROR(__xludf.DUMMYFUNCTION("""COMPUTED_VALUE"""),"高一望")</f>
        <v>高一望</v>
      </c>
      <c r="D8" s="8" t="str">
        <f ca="1">IFERROR(__xludf.DUMMYFUNCTION("""COMPUTED_VALUE"""),"311226")</f>
        <v>311226</v>
      </c>
      <c r="E8" s="13" t="s">
        <v>173</v>
      </c>
      <c r="F8" s="8" t="str">
        <f ca="1">IFERROR(__xludf.DUMMYFUNCTION("""COMPUTED_VALUE"""),"01")</f>
        <v>01</v>
      </c>
      <c r="G8" s="13" t="s">
        <v>7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8" t="str">
        <f ca="1">IFERROR(__xludf.DUMMYFUNCTION("""COMPUTED_VALUE"""),"406")</f>
        <v>406</v>
      </c>
      <c r="C9" s="8" t="str">
        <f ca="1">IFERROR(__xludf.DUMMYFUNCTION("""COMPUTED_VALUE"""),"高一望")</f>
        <v>高一望</v>
      </c>
      <c r="D9" s="8" t="str">
        <f ca="1">IFERROR(__xludf.DUMMYFUNCTION("""COMPUTED_VALUE"""),"311240")</f>
        <v>311240</v>
      </c>
      <c r="E9" s="13" t="s">
        <v>180</v>
      </c>
      <c r="F9" s="8" t="str">
        <f ca="1">IFERROR(__xludf.DUMMYFUNCTION("""COMPUTED_VALUE"""),"15")</f>
        <v>15</v>
      </c>
      <c r="G9" s="13" t="s">
        <v>7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8" t="str">
        <f ca="1">IFERROR(__xludf.DUMMYFUNCTION("""COMPUTED_VALUE"""),"406")</f>
        <v>406</v>
      </c>
      <c r="C10" s="8" t="str">
        <f ca="1">IFERROR(__xludf.DUMMYFUNCTION("""COMPUTED_VALUE"""),"高一望")</f>
        <v>高一望</v>
      </c>
      <c r="D10" s="8" t="str">
        <f ca="1">IFERROR(__xludf.DUMMYFUNCTION("""COMPUTED_VALUE"""),"311242")</f>
        <v>311242</v>
      </c>
      <c r="E10" s="13" t="s">
        <v>182</v>
      </c>
      <c r="F10" s="8" t="str">
        <f ca="1">IFERROR(__xludf.DUMMYFUNCTION("""COMPUTED_VALUE"""),"17")</f>
        <v>17</v>
      </c>
      <c r="G10" s="13" t="s">
        <v>7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8" t="str">
        <f ca="1">IFERROR(__xludf.DUMMYFUNCTION("""COMPUTED_VALUE"""),"406")</f>
        <v>406</v>
      </c>
      <c r="C11" s="8" t="str">
        <f ca="1">IFERROR(__xludf.DUMMYFUNCTION("""COMPUTED_VALUE"""),"高一望")</f>
        <v>高一望</v>
      </c>
      <c r="D11" s="8" t="str">
        <f ca="1">IFERROR(__xludf.DUMMYFUNCTION("""COMPUTED_VALUE"""),"311247")</f>
        <v>311247</v>
      </c>
      <c r="E11" s="13" t="s">
        <v>186</v>
      </c>
      <c r="F11" s="8" t="str">
        <f ca="1">IFERROR(__xludf.DUMMYFUNCTION("""COMPUTED_VALUE"""),"22")</f>
        <v>22</v>
      </c>
      <c r="G11" s="13" t="s">
        <v>7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8" t="str">
        <f ca="1">IFERROR(__xludf.DUMMYFUNCTION("""COMPUTED_VALUE"""),"406")</f>
        <v>406</v>
      </c>
      <c r="C12" s="8" t="str">
        <f ca="1">IFERROR(__xludf.DUMMYFUNCTION("""COMPUTED_VALUE"""),"高一望")</f>
        <v>高一望</v>
      </c>
      <c r="D12" s="8" t="str">
        <f ca="1">IFERROR(__xludf.DUMMYFUNCTION("""COMPUTED_VALUE"""),"311248")</f>
        <v>311248</v>
      </c>
      <c r="E12" s="13" t="s">
        <v>187</v>
      </c>
      <c r="F12" s="8" t="str">
        <f ca="1">IFERROR(__xludf.DUMMYFUNCTION("""COMPUTED_VALUE"""),"23")</f>
        <v>23</v>
      </c>
      <c r="G12" s="13" t="s">
        <v>7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8" t="str">
        <f ca="1">IFERROR(__xludf.DUMMYFUNCTION("""COMPUTED_VALUE"""),"406")</f>
        <v>406</v>
      </c>
      <c r="C13" s="8" t="str">
        <f ca="1">IFERROR(__xludf.DUMMYFUNCTION("""COMPUTED_VALUE"""),"高一望")</f>
        <v>高一望</v>
      </c>
      <c r="D13" s="8" t="str">
        <f ca="1">IFERROR(__xludf.DUMMYFUNCTION("""COMPUTED_VALUE"""),"311250")</f>
        <v>311250</v>
      </c>
      <c r="E13" s="13" t="s">
        <v>189</v>
      </c>
      <c r="F13" s="8" t="str">
        <f ca="1">IFERROR(__xludf.DUMMYFUNCTION("""COMPUTED_VALUE"""),"25")</f>
        <v>25</v>
      </c>
      <c r="G13" s="13" t="s">
        <v>7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8" t="str">
        <f ca="1">IFERROR(__xludf.DUMMYFUNCTION("""COMPUTED_VALUE"""),"406")</f>
        <v>406</v>
      </c>
      <c r="C14" s="8" t="str">
        <f ca="1">IFERROR(__xludf.DUMMYFUNCTION("""COMPUTED_VALUE"""),"高一望")</f>
        <v>高一望</v>
      </c>
      <c r="D14" s="8" t="str">
        <f ca="1">IFERROR(__xludf.DUMMYFUNCTION("""COMPUTED_VALUE"""),"311251")</f>
        <v>311251</v>
      </c>
      <c r="E14" s="13" t="s">
        <v>190</v>
      </c>
      <c r="F14" s="8" t="str">
        <f ca="1">IFERROR(__xludf.DUMMYFUNCTION("""COMPUTED_VALUE"""),"26")</f>
        <v>26</v>
      </c>
      <c r="G14" s="13" t="s">
        <v>7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8" t="str">
        <f ca="1">IFERROR(__xludf.DUMMYFUNCTION("""COMPUTED_VALUE"""),"406")</f>
        <v>406</v>
      </c>
      <c r="C15" s="8" t="str">
        <f ca="1">IFERROR(__xludf.DUMMYFUNCTION("""COMPUTED_VALUE"""),"高一望")</f>
        <v>高一望</v>
      </c>
      <c r="D15" s="8" t="str">
        <f ca="1">IFERROR(__xludf.DUMMYFUNCTION("""COMPUTED_VALUE"""),"311259")</f>
        <v>311259</v>
      </c>
      <c r="E15" s="13" t="s">
        <v>192</v>
      </c>
      <c r="F15" s="8" t="str">
        <f ca="1">IFERROR(__xludf.DUMMYFUNCTION("""COMPUTED_VALUE"""),"34")</f>
        <v>34</v>
      </c>
      <c r="G15" s="13" t="s">
        <v>7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8" t="str">
        <f ca="1">IFERROR(__xludf.DUMMYFUNCTION("""COMPUTED_VALUE"""),"406")</f>
        <v>406</v>
      </c>
      <c r="C16" s="8" t="str">
        <f ca="1">IFERROR(__xludf.DUMMYFUNCTION("""COMPUTED_VALUE"""),"高一望")</f>
        <v>高一望</v>
      </c>
      <c r="D16" s="8" t="str">
        <f ca="1">IFERROR(__xludf.DUMMYFUNCTION("""COMPUTED_VALUE"""),"311263")</f>
        <v>311263</v>
      </c>
      <c r="E16" s="13" t="s">
        <v>194</v>
      </c>
      <c r="F16" s="8" t="str">
        <f ca="1">IFERROR(__xludf.DUMMYFUNCTION("""COMPUTED_VALUE"""),"38")</f>
        <v>38</v>
      </c>
      <c r="G16" s="13" t="s">
        <v>7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8" t="str">
        <f ca="1">IFERROR(__xludf.DUMMYFUNCTION("""COMPUTED_VALUE"""),"406")</f>
        <v>406</v>
      </c>
      <c r="C17" s="8" t="str">
        <f ca="1">IFERROR(__xludf.DUMMYFUNCTION("""COMPUTED_VALUE"""),"高一望")</f>
        <v>高一望</v>
      </c>
      <c r="D17" s="8" t="str">
        <f ca="1">IFERROR(__xludf.DUMMYFUNCTION("""COMPUTED_VALUE"""),"311264")</f>
        <v>311264</v>
      </c>
      <c r="E17" s="13" t="s">
        <v>195</v>
      </c>
      <c r="F17" s="8" t="str">
        <f ca="1">IFERROR(__xludf.DUMMYFUNCTION("""COMPUTED_VALUE"""),"39")</f>
        <v>39</v>
      </c>
      <c r="G17" s="13" t="s">
        <v>7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8" t="str">
        <f ca="1">IFERROR(__xludf.DUMMYFUNCTION("""COMPUTED_VALUE"""),"406")</f>
        <v>406</v>
      </c>
      <c r="C18" s="8" t="str">
        <f ca="1">IFERROR(__xludf.DUMMYFUNCTION("""COMPUTED_VALUE"""),"高一望")</f>
        <v>高一望</v>
      </c>
      <c r="D18" s="8" t="str">
        <f ca="1">IFERROR(__xludf.DUMMYFUNCTION("""COMPUTED_VALUE"""),"311267")</f>
        <v>311267</v>
      </c>
      <c r="E18" s="13" t="s">
        <v>197</v>
      </c>
      <c r="F18" s="8" t="str">
        <f ca="1">IFERROR(__xludf.DUMMYFUNCTION("""COMPUTED_VALUE"""),"31")</f>
        <v>31</v>
      </c>
      <c r="G18" s="13" t="s">
        <v>7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8" t="str">
        <f ca="1">IFERROR(__xludf.DUMMYFUNCTION("""COMPUTED_VALUE"""),"406")</f>
        <v>406</v>
      </c>
      <c r="C19" s="8" t="str">
        <f ca="1">IFERROR(__xludf.DUMMYFUNCTION("""COMPUTED_VALUE"""),"高一望")</f>
        <v>高一望</v>
      </c>
      <c r="D19" s="8" t="str">
        <f ca="1">IFERROR(__xludf.DUMMYFUNCTION("""COMPUTED_VALUE"""),"311268")</f>
        <v>311268</v>
      </c>
      <c r="E19" s="13" t="s">
        <v>217</v>
      </c>
      <c r="F19" s="8" t="str">
        <f ca="1">IFERROR(__xludf.DUMMYFUNCTION("""COMPUTED_VALUE"""),"18")</f>
        <v>18</v>
      </c>
      <c r="G19" s="13" t="s">
        <v>7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8" t="str">
        <f ca="1">IFERROR(__xludf.DUMMYFUNCTION("""COMPUTED_VALUE"""),"406")</f>
        <v>406</v>
      </c>
      <c r="C20" s="8" t="str">
        <f ca="1">IFERROR(__xludf.DUMMYFUNCTION("""COMPUTED_VALUE"""),"高一望")</f>
        <v>高一望</v>
      </c>
      <c r="D20" s="8" t="str">
        <f ca="1">IFERROR(__xludf.DUMMYFUNCTION("""COMPUTED_VALUE"""),"311269")</f>
        <v>311269</v>
      </c>
      <c r="E20" s="13" t="s">
        <v>198</v>
      </c>
      <c r="F20" s="8" t="str">
        <f ca="1">IFERROR(__xludf.DUMMYFUNCTION("""COMPUTED_VALUE"""),"19")</f>
        <v>19</v>
      </c>
      <c r="G20" s="13" t="s">
        <v>7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8" t="str">
        <f ca="1">IFERROR(__xludf.DUMMYFUNCTION("""COMPUTED_VALUE"""),"407")</f>
        <v>407</v>
      </c>
      <c r="C21" s="8" t="str">
        <f ca="1">IFERROR(__xludf.DUMMYFUNCTION("""COMPUTED_VALUE"""),"高一愛")</f>
        <v>高一愛</v>
      </c>
      <c r="D21" s="8" t="str">
        <f ca="1">IFERROR(__xludf.DUMMYFUNCTION("""COMPUTED_VALUE"""),"311272")</f>
        <v>311272</v>
      </c>
      <c r="E21" s="13" t="s">
        <v>218</v>
      </c>
      <c r="F21" s="8" t="str">
        <f ca="1">IFERROR(__xludf.DUMMYFUNCTION("""COMPUTED_VALUE"""),"03")</f>
        <v>03</v>
      </c>
      <c r="G21" s="13" t="s">
        <v>7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8" t="str">
        <f ca="1">IFERROR(__xludf.DUMMYFUNCTION("""COMPUTED_VALUE"""),"407")</f>
        <v>407</v>
      </c>
      <c r="C22" s="8" t="str">
        <f ca="1">IFERROR(__xludf.DUMMYFUNCTION("""COMPUTED_VALUE"""),"高一愛")</f>
        <v>高一愛</v>
      </c>
      <c r="D22" s="8" t="str">
        <f ca="1">IFERROR(__xludf.DUMMYFUNCTION("""COMPUTED_VALUE"""),"311273")</f>
        <v>311273</v>
      </c>
      <c r="E22" s="13" t="s">
        <v>219</v>
      </c>
      <c r="F22" s="8" t="str">
        <f ca="1">IFERROR(__xludf.DUMMYFUNCTION("""COMPUTED_VALUE"""),"04")</f>
        <v>04</v>
      </c>
      <c r="G22" s="13" t="s">
        <v>7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IFERROR(__xludf.DUMMYFUNCTION("""COMPUTED_VALUE"""),"407")</f>
        <v>407</v>
      </c>
      <c r="C23" s="8" t="str">
        <f ca="1">IFERROR(__xludf.DUMMYFUNCTION("""COMPUTED_VALUE"""),"高一愛")</f>
        <v>高一愛</v>
      </c>
      <c r="D23" s="8" t="str">
        <f ca="1">IFERROR(__xludf.DUMMYFUNCTION("""COMPUTED_VALUE"""),"311279")</f>
        <v>311279</v>
      </c>
      <c r="E23" s="13" t="s">
        <v>220</v>
      </c>
      <c r="F23" s="8" t="str">
        <f ca="1">IFERROR(__xludf.DUMMYFUNCTION("""COMPUTED_VALUE"""),"10")</f>
        <v>10</v>
      </c>
      <c r="G23" s="13" t="s">
        <v>7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IFERROR(__xludf.DUMMYFUNCTION("""COMPUTED_VALUE"""),"407")</f>
        <v>407</v>
      </c>
      <c r="C24" s="8" t="str">
        <f ca="1">IFERROR(__xludf.DUMMYFUNCTION("""COMPUTED_VALUE"""),"高一愛")</f>
        <v>高一愛</v>
      </c>
      <c r="D24" s="8" t="str">
        <f ca="1">IFERROR(__xludf.DUMMYFUNCTION("""COMPUTED_VALUE"""),"311287")</f>
        <v>311287</v>
      </c>
      <c r="E24" s="13" t="s">
        <v>221</v>
      </c>
      <c r="F24" s="8" t="str">
        <f ca="1">IFERROR(__xludf.DUMMYFUNCTION("""COMPUTED_VALUE"""),"45")</f>
        <v>45</v>
      </c>
      <c r="G24" s="13" t="s">
        <v>7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IFERROR(__xludf.DUMMYFUNCTION("""COMPUTED_VALUE"""),"407")</f>
        <v>407</v>
      </c>
      <c r="C25" s="8" t="str">
        <f ca="1">IFERROR(__xludf.DUMMYFUNCTION("""COMPUTED_VALUE"""),"高一愛")</f>
        <v>高一愛</v>
      </c>
      <c r="D25" s="8" t="str">
        <f ca="1">IFERROR(__xludf.DUMMYFUNCTION("""COMPUTED_VALUE"""),"311297")</f>
        <v>311297</v>
      </c>
      <c r="E25" s="13" t="s">
        <v>222</v>
      </c>
      <c r="F25" s="8" t="str">
        <f ca="1">IFERROR(__xludf.DUMMYFUNCTION("""COMPUTED_VALUE"""),"27")</f>
        <v>27</v>
      </c>
      <c r="G25" s="13" t="s">
        <v>7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IFERROR(__xludf.DUMMYFUNCTION("""COMPUTED_VALUE"""),"407")</f>
        <v>407</v>
      </c>
      <c r="C26" s="8" t="str">
        <f ca="1">IFERROR(__xludf.DUMMYFUNCTION("""COMPUTED_VALUE"""),"高一愛")</f>
        <v>高一愛</v>
      </c>
      <c r="D26" s="8" t="str">
        <f ca="1">IFERROR(__xludf.DUMMYFUNCTION("""COMPUTED_VALUE"""),"311301")</f>
        <v>311301</v>
      </c>
      <c r="E26" s="13" t="s">
        <v>223</v>
      </c>
      <c r="F26" s="8" t="str">
        <f ca="1">IFERROR(__xludf.DUMMYFUNCTION("""COMPUTED_VALUE"""),"31")</f>
        <v>31</v>
      </c>
      <c r="G26" s="13" t="s">
        <v>7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IFERROR(__xludf.DUMMYFUNCTION("""COMPUTED_VALUE"""),"407")</f>
        <v>407</v>
      </c>
      <c r="C27" s="8" t="str">
        <f ca="1">IFERROR(__xludf.DUMMYFUNCTION("""COMPUTED_VALUE"""),"高一愛")</f>
        <v>高一愛</v>
      </c>
      <c r="D27" s="8" t="str">
        <f ca="1">IFERROR(__xludf.DUMMYFUNCTION("""COMPUTED_VALUE"""),"311359")</f>
        <v>311359</v>
      </c>
      <c r="E27" s="13" t="s">
        <v>224</v>
      </c>
      <c r="F27" s="8" t="str">
        <f ca="1">IFERROR(__xludf.DUMMYFUNCTION("""COMPUTED_VALUE"""),"44")</f>
        <v>44</v>
      </c>
      <c r="G27" s="13" t="s">
        <v>7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8" t="str">
        <f ca="1">IFERROR(__xludf.DUMMYFUNCTION("""COMPUTED_VALUE"""),"408")</f>
        <v>408</v>
      </c>
      <c r="C28" s="8" t="str">
        <f ca="1">IFERROR(__xludf.DUMMYFUNCTION("""COMPUTED_VALUE"""),"高一真")</f>
        <v>高一真</v>
      </c>
      <c r="D28" s="8" t="str">
        <f ca="1">IFERROR(__xludf.DUMMYFUNCTION("""COMPUTED_VALUE"""),"311319")</f>
        <v>311319</v>
      </c>
      <c r="E28" s="13" t="s">
        <v>225</v>
      </c>
      <c r="F28" s="8" t="str">
        <f ca="1">IFERROR(__xludf.DUMMYFUNCTION("""COMPUTED_VALUE"""),"06")</f>
        <v>06</v>
      </c>
      <c r="G28" s="13" t="s">
        <v>7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8" t="str">
        <f ca="1">IFERROR(__xludf.DUMMYFUNCTION("""COMPUTED_VALUE"""),"408")</f>
        <v>408</v>
      </c>
      <c r="C29" s="8" t="str">
        <f ca="1">IFERROR(__xludf.DUMMYFUNCTION("""COMPUTED_VALUE"""),"高一真")</f>
        <v>高一真</v>
      </c>
      <c r="D29" s="8" t="str">
        <f ca="1">IFERROR(__xludf.DUMMYFUNCTION("""COMPUTED_VALUE"""),"311320")</f>
        <v>311320</v>
      </c>
      <c r="E29" s="13" t="s">
        <v>226</v>
      </c>
      <c r="F29" s="8" t="str">
        <f ca="1">IFERROR(__xludf.DUMMYFUNCTION("""COMPUTED_VALUE"""),"07")</f>
        <v>07</v>
      </c>
      <c r="G29" s="13" t="s">
        <v>7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8" t="str">
        <f ca="1">IFERROR(__xludf.DUMMYFUNCTION("""COMPUTED_VALUE"""),"408")</f>
        <v>408</v>
      </c>
      <c r="C30" s="8" t="str">
        <f ca="1">IFERROR(__xludf.DUMMYFUNCTION("""COMPUTED_VALUE"""),"高一真")</f>
        <v>高一真</v>
      </c>
      <c r="D30" s="8" t="str">
        <f ca="1">IFERROR(__xludf.DUMMYFUNCTION("""COMPUTED_VALUE"""),"311325")</f>
        <v>311325</v>
      </c>
      <c r="E30" s="13" t="s">
        <v>227</v>
      </c>
      <c r="F30" s="8" t="str">
        <f ca="1">IFERROR(__xludf.DUMMYFUNCTION("""COMPUTED_VALUE"""),"12")</f>
        <v>12</v>
      </c>
      <c r="G30" s="13" t="s">
        <v>7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8" t="str">
        <f ca="1">IFERROR(__xludf.DUMMYFUNCTION("""COMPUTED_VALUE"""),"408")</f>
        <v>408</v>
      </c>
      <c r="C31" s="8" t="str">
        <f ca="1">IFERROR(__xludf.DUMMYFUNCTION("""COMPUTED_VALUE"""),"高一真")</f>
        <v>高一真</v>
      </c>
      <c r="D31" s="8" t="str">
        <f ca="1">IFERROR(__xludf.DUMMYFUNCTION("""COMPUTED_VALUE"""),"311332")</f>
        <v>311332</v>
      </c>
      <c r="E31" s="13" t="s">
        <v>228</v>
      </c>
      <c r="F31" s="8" t="str">
        <f ca="1">IFERROR(__xludf.DUMMYFUNCTION("""COMPUTED_VALUE"""),"19")</f>
        <v>19</v>
      </c>
      <c r="G31" s="13" t="s">
        <v>7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8" t="str">
        <f ca="1">IFERROR(__xludf.DUMMYFUNCTION("""COMPUTED_VALUE"""),"408")</f>
        <v>408</v>
      </c>
      <c r="C32" s="8" t="str">
        <f ca="1">IFERROR(__xludf.DUMMYFUNCTION("""COMPUTED_VALUE"""),"高一真")</f>
        <v>高一真</v>
      </c>
      <c r="D32" s="8" t="str">
        <f ca="1">IFERROR(__xludf.DUMMYFUNCTION("""COMPUTED_VALUE"""),"311334")</f>
        <v>311334</v>
      </c>
      <c r="E32" s="13" t="s">
        <v>229</v>
      </c>
      <c r="F32" s="8" t="str">
        <f ca="1">IFERROR(__xludf.DUMMYFUNCTION("""COMPUTED_VALUE"""),"21")</f>
        <v>21</v>
      </c>
      <c r="G32" s="13" t="s">
        <v>7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8" t="str">
        <f ca="1">IFERROR(__xludf.DUMMYFUNCTION("""COMPUTED_VALUE"""),"408")</f>
        <v>408</v>
      </c>
      <c r="C33" s="8" t="str">
        <f ca="1">IFERROR(__xludf.DUMMYFUNCTION("""COMPUTED_VALUE"""),"高一真")</f>
        <v>高一真</v>
      </c>
      <c r="D33" s="8" t="str">
        <f ca="1">IFERROR(__xludf.DUMMYFUNCTION("""COMPUTED_VALUE"""),"311335")</f>
        <v>311335</v>
      </c>
      <c r="E33" s="13" t="s">
        <v>230</v>
      </c>
      <c r="F33" s="8" t="str">
        <f ca="1">IFERROR(__xludf.DUMMYFUNCTION("""COMPUTED_VALUE"""),"22")</f>
        <v>22</v>
      </c>
      <c r="G33" s="13" t="s">
        <v>7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8" t="str">
        <f ca="1">IFERROR(__xludf.DUMMYFUNCTION("""COMPUTED_VALUE"""),"408")</f>
        <v>408</v>
      </c>
      <c r="C34" s="8" t="str">
        <f ca="1">IFERROR(__xludf.DUMMYFUNCTION("""COMPUTED_VALUE"""),"高一真")</f>
        <v>高一真</v>
      </c>
      <c r="D34" s="8" t="str">
        <f ca="1">IFERROR(__xludf.DUMMYFUNCTION("""COMPUTED_VALUE"""),"311338")</f>
        <v>311338</v>
      </c>
      <c r="E34" s="13" t="s">
        <v>231</v>
      </c>
      <c r="F34" s="8" t="str">
        <f ca="1">IFERROR(__xludf.DUMMYFUNCTION("""COMPUTED_VALUE"""),"25")</f>
        <v>25</v>
      </c>
      <c r="G34" s="13" t="s">
        <v>7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8" t="str">
        <f ca="1">IFERROR(__xludf.DUMMYFUNCTION("""COMPUTED_VALUE"""),"408")</f>
        <v>408</v>
      </c>
      <c r="C35" s="8" t="str">
        <f ca="1">IFERROR(__xludf.DUMMYFUNCTION("""COMPUTED_VALUE"""),"高一真")</f>
        <v>高一真</v>
      </c>
      <c r="D35" s="8" t="str">
        <f ca="1">IFERROR(__xludf.DUMMYFUNCTION("""COMPUTED_VALUE"""),"311340")</f>
        <v>311340</v>
      </c>
      <c r="E35" s="13" t="s">
        <v>232</v>
      </c>
      <c r="F35" s="8" t="str">
        <f ca="1">IFERROR(__xludf.DUMMYFUNCTION("""COMPUTED_VALUE"""),"27")</f>
        <v>27</v>
      </c>
      <c r="G35" s="13" t="s">
        <v>7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8" t="str">
        <f ca="1">IFERROR(__xludf.DUMMYFUNCTION("""COMPUTED_VALUE"""),"408")</f>
        <v>408</v>
      </c>
      <c r="C36" s="8" t="str">
        <f ca="1">IFERROR(__xludf.DUMMYFUNCTION("""COMPUTED_VALUE"""),"高一真")</f>
        <v>高一真</v>
      </c>
      <c r="D36" s="8" t="str">
        <f ca="1">IFERROR(__xludf.DUMMYFUNCTION("""COMPUTED_VALUE"""),"311341")</f>
        <v>311341</v>
      </c>
      <c r="E36" s="13" t="s">
        <v>233</v>
      </c>
      <c r="F36" s="8" t="str">
        <f ca="1">IFERROR(__xludf.DUMMYFUNCTION("""COMPUTED_VALUE"""),"28")</f>
        <v>28</v>
      </c>
      <c r="G36" s="13" t="s">
        <v>7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8" t="str">
        <f ca="1">IFERROR(__xludf.DUMMYFUNCTION("""COMPUTED_VALUE"""),"408")</f>
        <v>408</v>
      </c>
      <c r="C37" s="8" t="str">
        <f ca="1">IFERROR(__xludf.DUMMYFUNCTION("""COMPUTED_VALUE"""),"高一真")</f>
        <v>高一真</v>
      </c>
      <c r="D37" s="8" t="str">
        <f ca="1">IFERROR(__xludf.DUMMYFUNCTION("""COMPUTED_VALUE"""),"311342")</f>
        <v>311342</v>
      </c>
      <c r="E37" s="13" t="s">
        <v>234</v>
      </c>
      <c r="F37" s="8" t="str">
        <f ca="1">IFERROR(__xludf.DUMMYFUNCTION("""COMPUTED_VALUE"""),"29")</f>
        <v>29</v>
      </c>
      <c r="G37" s="13" t="s">
        <v>7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8" t="str">
        <f ca="1">IFERROR(__xludf.DUMMYFUNCTION("""COMPUTED_VALUE"""),"408")</f>
        <v>408</v>
      </c>
      <c r="C38" s="8" t="str">
        <f ca="1">IFERROR(__xludf.DUMMYFUNCTION("""COMPUTED_VALUE"""),"高一真")</f>
        <v>高一真</v>
      </c>
      <c r="D38" s="8" t="str">
        <f ca="1">IFERROR(__xludf.DUMMYFUNCTION("""COMPUTED_VALUE"""),"311343")</f>
        <v>311343</v>
      </c>
      <c r="E38" s="13" t="s">
        <v>235</v>
      </c>
      <c r="F38" s="8" t="str">
        <f ca="1">IFERROR(__xludf.DUMMYFUNCTION("""COMPUTED_VALUE"""),"30")</f>
        <v>30</v>
      </c>
      <c r="G38" s="13" t="s">
        <v>7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8" t="str">
        <f ca="1">IFERROR(__xludf.DUMMYFUNCTION("""COMPUTED_VALUE"""),"408")</f>
        <v>408</v>
      </c>
      <c r="C39" s="8" t="str">
        <f ca="1">IFERROR(__xludf.DUMMYFUNCTION("""COMPUTED_VALUE"""),"高一真")</f>
        <v>高一真</v>
      </c>
      <c r="D39" s="8" t="str">
        <f ca="1">IFERROR(__xludf.DUMMYFUNCTION("""COMPUTED_VALUE"""),"311344")</f>
        <v>311344</v>
      </c>
      <c r="E39" s="13" t="s">
        <v>236</v>
      </c>
      <c r="F39" s="8" t="str">
        <f ca="1">IFERROR(__xludf.DUMMYFUNCTION("""COMPUTED_VALUE"""),"31")</f>
        <v>31</v>
      </c>
      <c r="G39" s="13" t="s">
        <v>7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8" t="str">
        <f ca="1">IFERROR(__xludf.DUMMYFUNCTION("""COMPUTED_VALUE"""),"408")</f>
        <v>408</v>
      </c>
      <c r="C40" s="8" t="str">
        <f ca="1">IFERROR(__xludf.DUMMYFUNCTION("""COMPUTED_VALUE"""),"高一真")</f>
        <v>高一真</v>
      </c>
      <c r="D40" s="8" t="str">
        <f ca="1">IFERROR(__xludf.DUMMYFUNCTION("""COMPUTED_VALUE"""),"311348")</f>
        <v>311348</v>
      </c>
      <c r="E40" s="13" t="s">
        <v>237</v>
      </c>
      <c r="F40" s="8" t="str">
        <f ca="1">IFERROR(__xludf.DUMMYFUNCTION("""COMPUTED_VALUE"""),"35")</f>
        <v>35</v>
      </c>
      <c r="G40" s="13" t="s">
        <v>7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8" t="str">
        <f ca="1">IFERROR(__xludf.DUMMYFUNCTION("""COMPUTED_VALUE"""),"408")</f>
        <v>408</v>
      </c>
      <c r="C41" s="8" t="str">
        <f ca="1">IFERROR(__xludf.DUMMYFUNCTION("""COMPUTED_VALUE"""),"高一真")</f>
        <v>高一真</v>
      </c>
      <c r="D41" s="8" t="str">
        <f ca="1">IFERROR(__xludf.DUMMYFUNCTION("""COMPUTED_VALUE"""),"311349")</f>
        <v>311349</v>
      </c>
      <c r="E41" s="13" t="s">
        <v>238</v>
      </c>
      <c r="F41" s="8" t="str">
        <f ca="1">IFERROR(__xludf.DUMMYFUNCTION("""COMPUTED_VALUE"""),"36")</f>
        <v>36</v>
      </c>
      <c r="G41" s="13" t="s">
        <v>7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8" t="str">
        <f ca="1">IFERROR(__xludf.DUMMYFUNCTION("""COMPUTED_VALUE"""),"408")</f>
        <v>408</v>
      </c>
      <c r="C42" s="8" t="str">
        <f ca="1">IFERROR(__xludf.DUMMYFUNCTION("""COMPUTED_VALUE"""),"高一真")</f>
        <v>高一真</v>
      </c>
      <c r="D42" s="8" t="str">
        <f ca="1">IFERROR(__xludf.DUMMYFUNCTION("""COMPUTED_VALUE"""),"311350")</f>
        <v>311350</v>
      </c>
      <c r="E42" s="13" t="s">
        <v>239</v>
      </c>
      <c r="F42" s="8" t="str">
        <f ca="1">IFERROR(__xludf.DUMMYFUNCTION("""COMPUTED_VALUE"""),"37")</f>
        <v>37</v>
      </c>
      <c r="G42" s="13" t="s">
        <v>7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8" t="str">
        <f ca="1">IFERROR(__xludf.DUMMYFUNCTION("""COMPUTED_VALUE"""),"408")</f>
        <v>408</v>
      </c>
      <c r="C43" s="8" t="str">
        <f ca="1">IFERROR(__xludf.DUMMYFUNCTION("""COMPUTED_VALUE"""),"高一真")</f>
        <v>高一真</v>
      </c>
      <c r="D43" s="8" t="str">
        <f ca="1">IFERROR(__xludf.DUMMYFUNCTION("""COMPUTED_VALUE"""),"311353")</f>
        <v>311353</v>
      </c>
      <c r="E43" s="13" t="s">
        <v>240</v>
      </c>
      <c r="F43" s="8" t="str">
        <f ca="1">IFERROR(__xludf.DUMMYFUNCTION("""COMPUTED_VALUE"""),"40")</f>
        <v>40</v>
      </c>
      <c r="G43" s="13" t="s">
        <v>7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8" t="str">
        <f ca="1">IFERROR(__xludf.DUMMYFUNCTION("""COMPUTED_VALUE"""),"408")</f>
        <v>408</v>
      </c>
      <c r="C44" s="8" t="str">
        <f ca="1">IFERROR(__xludf.DUMMYFUNCTION("""COMPUTED_VALUE"""),"高一真")</f>
        <v>高一真</v>
      </c>
      <c r="D44" s="8" t="str">
        <f ca="1">IFERROR(__xludf.DUMMYFUNCTION("""COMPUTED_VALUE"""),"311355")</f>
        <v>311355</v>
      </c>
      <c r="E44" s="13" t="s">
        <v>241</v>
      </c>
      <c r="F44" s="8" t="str">
        <f ca="1">IFERROR(__xludf.DUMMYFUNCTION("""COMPUTED_VALUE"""),"42")</f>
        <v>42</v>
      </c>
      <c r="G44" s="13" t="s">
        <v>7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>
        <f t="shared" ca="1" si="0"/>
        <v>41</v>
      </c>
      <c r="B45" s="8" t="str">
        <f ca="1">IFERROR(__xludf.DUMMYFUNCTION("""COMPUTED_VALUE"""),"408")</f>
        <v>408</v>
      </c>
      <c r="C45" s="8" t="str">
        <f ca="1">IFERROR(__xludf.DUMMYFUNCTION("""COMPUTED_VALUE"""),"高一真")</f>
        <v>高一真</v>
      </c>
      <c r="D45" s="8" t="str">
        <f ca="1">IFERROR(__xludf.DUMMYFUNCTION("""COMPUTED_VALUE"""),"311357")</f>
        <v>311357</v>
      </c>
      <c r="E45" s="13" t="s">
        <v>242</v>
      </c>
      <c r="F45" s="8" t="str">
        <f ca="1">IFERROR(__xludf.DUMMYFUNCTION("""COMPUTED_VALUE"""),"44")</f>
        <v>44</v>
      </c>
      <c r="G45" s="13" t="s">
        <v>7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26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26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17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17" s="16" customFormat="1" ht="27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17" s="16" customFormat="1" ht="27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17" s="16" customFormat="1" ht="27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17" s="16" customFormat="1" ht="27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s="16" customFormat="1" ht="27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</row>
    <row r="55" spans="1:17" s="16" customFormat="1" ht="27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</row>
    <row r="56" spans="1:17" s="16" customFormat="1" ht="27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</row>
    <row r="57" spans="1:17" s="16" customFormat="1" ht="27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</row>
    <row r="58" spans="1:17" s="16" customFormat="1" ht="27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</row>
    <row r="59" spans="1:17" s="16" customFormat="1" ht="27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</row>
    <row r="60" spans="1:17" s="16" customFormat="1" ht="27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</row>
    <row r="61" spans="1:17" s="16" customFormat="1" ht="27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</row>
    <row r="62" spans="1:17" s="16" customFormat="1" ht="27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</row>
    <row r="63" spans="1:17" s="16" customFormat="1" ht="27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</row>
    <row r="64" spans="1:17" s="16" customFormat="1" ht="27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</row>
    <row r="65" spans="1:17" s="16" customFormat="1" ht="27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</row>
    <row r="66" spans="1:17" s="16" customFormat="1" ht="27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</row>
    <row r="67" spans="1:17" s="16" customFormat="1" ht="27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</row>
    <row r="68" spans="1:17" s="16" customFormat="1" ht="27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</row>
    <row r="69" spans="1:17" s="16" customFormat="1" ht="27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s="16" customFormat="1" ht="27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s="16" customFormat="1" ht="27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s="16" customFormat="1" ht="27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</row>
    <row r="73" spans="1:17" s="16" customFormat="1" ht="27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</row>
    <row r="74" spans="1:17" s="16" customFormat="1" ht="27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</row>
    <row r="75" spans="1:17" s="16" customFormat="1" ht="27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</row>
    <row r="76" spans="1:17" s="16" customFormat="1" ht="27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s="16" customFormat="1" ht="27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</row>
    <row r="78" spans="1:17" s="16" customFormat="1" ht="27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</row>
    <row r="79" spans="1:17" s="16" customFormat="1" ht="27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</row>
    <row r="80" spans="1:17" s="16" customFormat="1" ht="27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</row>
    <row r="81" spans="1:26" s="16" customFormat="1" ht="27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</row>
    <row r="82" spans="1:26" s="16" customFormat="1" ht="27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</row>
    <row r="83" spans="1:26" s="16" customFormat="1" ht="27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</row>
    <row r="84" spans="1:26" s="16" customFormat="1" ht="27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26" s="16" customFormat="1" ht="27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</row>
    <row r="86" spans="1:26" s="16" customFormat="1" ht="27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</row>
    <row r="87" spans="1:26" s="16" customFormat="1" ht="27" customHeight="1">
      <c r="A87" s="13" t="str">
        <f>IF(B87&lt;&gt;"",A45+1,"")</f>
        <v/>
      </c>
      <c r="B87" s="8"/>
      <c r="C87" s="8"/>
      <c r="D87" s="8"/>
      <c r="E87" s="8"/>
      <c r="F87" s="8"/>
      <c r="G87" s="13" t="str">
        <f t="shared" ref="G87:G126" si="1">IF(B87&lt;&gt;"",MID($B$1,4,20),"")</f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ref="A88:A127" si="2">IF(B88&lt;&gt;"",A87+1,"")</f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2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2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2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2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2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2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2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2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2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2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2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2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2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2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2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2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2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2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2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2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2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2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2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2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2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2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2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2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2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2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2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2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2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2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2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2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2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2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2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D1" zoomScaleNormal="156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7" width="7.453125" bestFit="1" customWidth="1"/>
    <col min="8" max="17" width="8.90625" style="3" customWidth="1"/>
  </cols>
  <sheetData>
    <row r="1" spans="1:26" ht="38" customHeight="1">
      <c r="A1" s="24" t="s">
        <v>116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19" t="s">
        <v>4</v>
      </c>
      <c r="D2" s="18" t="s">
        <v>25</v>
      </c>
      <c r="E2" s="20" t="s">
        <v>51</v>
      </c>
      <c r="F2" s="18" t="s">
        <v>1</v>
      </c>
      <c r="G2" s="21">
        <f ca="1">A45</f>
        <v>41</v>
      </c>
      <c r="H2" s="29" t="s">
        <v>2</v>
      </c>
      <c r="I2" s="30"/>
      <c r="J2" s="29" t="s">
        <v>36</v>
      </c>
      <c r="K2" s="30"/>
      <c r="L2" s="33" t="s">
        <v>81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B,M,Z"",0)"),"402")</f>
        <v>402</v>
      </c>
      <c r="C5" s="13" t="str">
        <f ca="1">IFERROR(__xludf.DUMMYFUNCTION("""COMPUTED_VALUE"""),"高一義")</f>
        <v>高一義</v>
      </c>
      <c r="D5" s="13" t="str">
        <f ca="1">IFERROR(__xludf.DUMMYFUNCTION("""COMPUTED_VALUE"""),"311049")</f>
        <v>311049</v>
      </c>
      <c r="E5" s="13" t="s">
        <v>119</v>
      </c>
      <c r="F5" s="13" t="str">
        <f ca="1">IFERROR(__xludf.DUMMYFUNCTION("""COMPUTED_VALUE"""),"03")</f>
        <v>03</v>
      </c>
      <c r="G5" s="13" t="s">
        <v>4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45" ca="1" si="0">IF(B6&lt;&gt;"",A5+1,"")</f>
        <v>2</v>
      </c>
      <c r="B6" s="13" t="str">
        <f ca="1">IFERROR(__xludf.DUMMYFUNCTION("""COMPUTED_VALUE"""),"402")</f>
        <v>402</v>
      </c>
      <c r="C6" s="13" t="str">
        <f ca="1">IFERROR(__xludf.DUMMYFUNCTION("""COMPUTED_VALUE"""),"高一義")</f>
        <v>高一義</v>
      </c>
      <c r="D6" s="13" t="str">
        <f ca="1">IFERROR(__xludf.DUMMYFUNCTION("""COMPUTED_VALUE"""),"311050")</f>
        <v>311050</v>
      </c>
      <c r="E6" s="13" t="s">
        <v>120</v>
      </c>
      <c r="F6" s="13" t="str">
        <f ca="1">IFERROR(__xludf.DUMMYFUNCTION("""COMPUTED_VALUE"""),"04")</f>
        <v>04</v>
      </c>
      <c r="G6" s="13" t="s">
        <v>4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IFERROR(__xludf.DUMMYFUNCTION("""COMPUTED_VALUE"""),"402")</f>
        <v>402</v>
      </c>
      <c r="C7" s="13" t="str">
        <f ca="1">IFERROR(__xludf.DUMMYFUNCTION("""COMPUTED_VALUE"""),"高一義")</f>
        <v>高一義</v>
      </c>
      <c r="D7" s="13" t="str">
        <f ca="1">IFERROR(__xludf.DUMMYFUNCTION("""COMPUTED_VALUE"""),"311052")</f>
        <v>311052</v>
      </c>
      <c r="E7" s="13" t="s">
        <v>121</v>
      </c>
      <c r="F7" s="13" t="str">
        <f ca="1">IFERROR(__xludf.DUMMYFUNCTION("""COMPUTED_VALUE"""),"06")</f>
        <v>06</v>
      </c>
      <c r="G7" s="13" t="s">
        <v>4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IFERROR(__xludf.DUMMYFUNCTION("""COMPUTED_VALUE"""),"402")</f>
        <v>402</v>
      </c>
      <c r="C8" s="13" t="str">
        <f ca="1">IFERROR(__xludf.DUMMYFUNCTION("""COMPUTED_VALUE"""),"高一義")</f>
        <v>高一義</v>
      </c>
      <c r="D8" s="13" t="str">
        <f ca="1">IFERROR(__xludf.DUMMYFUNCTION("""COMPUTED_VALUE"""),"311054")</f>
        <v>311054</v>
      </c>
      <c r="E8" s="13" t="s">
        <v>122</v>
      </c>
      <c r="F8" s="13" t="str">
        <f ca="1">IFERROR(__xludf.DUMMYFUNCTION("""COMPUTED_VALUE"""),"08")</f>
        <v>08</v>
      </c>
      <c r="G8" s="13" t="s">
        <v>4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IFERROR(__xludf.DUMMYFUNCTION("""COMPUTED_VALUE"""),"402")</f>
        <v>402</v>
      </c>
      <c r="C9" s="13" t="str">
        <f ca="1">IFERROR(__xludf.DUMMYFUNCTION("""COMPUTED_VALUE"""),"高一義")</f>
        <v>高一義</v>
      </c>
      <c r="D9" s="13" t="str">
        <f ca="1">IFERROR(__xludf.DUMMYFUNCTION("""COMPUTED_VALUE"""),"311059")</f>
        <v>311059</v>
      </c>
      <c r="E9" s="13" t="s">
        <v>123</v>
      </c>
      <c r="F9" s="13" t="str">
        <f ca="1">IFERROR(__xludf.DUMMYFUNCTION("""COMPUTED_VALUE"""),"13")</f>
        <v>13</v>
      </c>
      <c r="G9" s="13" t="s">
        <v>4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IFERROR(__xludf.DUMMYFUNCTION("""COMPUTED_VALUE"""),"402")</f>
        <v>402</v>
      </c>
      <c r="C10" s="13" t="str">
        <f ca="1">IFERROR(__xludf.DUMMYFUNCTION("""COMPUTED_VALUE"""),"高一義")</f>
        <v>高一義</v>
      </c>
      <c r="D10" s="13" t="str">
        <f ca="1">IFERROR(__xludf.DUMMYFUNCTION("""COMPUTED_VALUE"""),"311061")</f>
        <v>311061</v>
      </c>
      <c r="E10" s="13" t="s">
        <v>124</v>
      </c>
      <c r="F10" s="13" t="str">
        <f ca="1">IFERROR(__xludf.DUMMYFUNCTION("""COMPUTED_VALUE"""),"18")</f>
        <v>18</v>
      </c>
      <c r="G10" s="13" t="s">
        <v>4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IFERROR(__xludf.DUMMYFUNCTION("""COMPUTED_VALUE"""),"402")</f>
        <v>402</v>
      </c>
      <c r="C11" s="13" t="str">
        <f ca="1">IFERROR(__xludf.DUMMYFUNCTION("""COMPUTED_VALUE"""),"高一義")</f>
        <v>高一義</v>
      </c>
      <c r="D11" s="13" t="str">
        <f ca="1">IFERROR(__xludf.DUMMYFUNCTION("""COMPUTED_VALUE"""),"311062")</f>
        <v>311062</v>
      </c>
      <c r="E11" s="13" t="s">
        <v>125</v>
      </c>
      <c r="F11" s="13" t="str">
        <f ca="1">IFERROR(__xludf.DUMMYFUNCTION("""COMPUTED_VALUE"""),"16")</f>
        <v>16</v>
      </c>
      <c r="G11" s="13" t="s">
        <v>4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IFERROR(__xludf.DUMMYFUNCTION("""COMPUTED_VALUE"""),"402")</f>
        <v>402</v>
      </c>
      <c r="C12" s="13" t="str">
        <f ca="1">IFERROR(__xludf.DUMMYFUNCTION("""COMPUTED_VALUE"""),"高一義")</f>
        <v>高一義</v>
      </c>
      <c r="D12" s="13" t="str">
        <f ca="1">IFERROR(__xludf.DUMMYFUNCTION("""COMPUTED_VALUE"""),"311063")</f>
        <v>311063</v>
      </c>
      <c r="E12" s="13" t="s">
        <v>126</v>
      </c>
      <c r="F12" s="13" t="str">
        <f ca="1">IFERROR(__xludf.DUMMYFUNCTION("""COMPUTED_VALUE"""),"47")</f>
        <v>47</v>
      </c>
      <c r="G12" s="13" t="s">
        <v>4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IFERROR(__xludf.DUMMYFUNCTION("""COMPUTED_VALUE"""),"402")</f>
        <v>402</v>
      </c>
      <c r="C13" s="13" t="str">
        <f ca="1">IFERROR(__xludf.DUMMYFUNCTION("""COMPUTED_VALUE"""),"高一義")</f>
        <v>高一義</v>
      </c>
      <c r="D13" s="13" t="str">
        <f ca="1">IFERROR(__xludf.DUMMYFUNCTION("""COMPUTED_VALUE"""),"311069")</f>
        <v>311069</v>
      </c>
      <c r="E13" s="13" t="s">
        <v>127</v>
      </c>
      <c r="F13" s="13" t="str">
        <f ca="1">IFERROR(__xludf.DUMMYFUNCTION("""COMPUTED_VALUE"""),"23")</f>
        <v>23</v>
      </c>
      <c r="G13" s="13" t="s">
        <v>4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IFERROR(__xludf.DUMMYFUNCTION("""COMPUTED_VALUE"""),"402")</f>
        <v>402</v>
      </c>
      <c r="C14" s="13" t="str">
        <f ca="1">IFERROR(__xludf.DUMMYFUNCTION("""COMPUTED_VALUE"""),"高一義")</f>
        <v>高一義</v>
      </c>
      <c r="D14" s="13" t="str">
        <f ca="1">IFERROR(__xludf.DUMMYFUNCTION("""COMPUTED_VALUE"""),"311092")</f>
        <v>311092</v>
      </c>
      <c r="E14" s="13" t="s">
        <v>128</v>
      </c>
      <c r="F14" s="13" t="str">
        <f ca="1">IFERROR(__xludf.DUMMYFUNCTION("""COMPUTED_VALUE"""),"46")</f>
        <v>46</v>
      </c>
      <c r="G14" s="13" t="s">
        <v>4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IFERROR(__xludf.DUMMYFUNCTION("""COMPUTED_VALUE"""),"402")</f>
        <v>402</v>
      </c>
      <c r="C15" s="13" t="str">
        <f ca="1">IFERROR(__xludf.DUMMYFUNCTION("""COMPUTED_VALUE"""),"高一義")</f>
        <v>高一義</v>
      </c>
      <c r="D15" s="13" t="str">
        <f ca="1">IFERROR(__xludf.DUMMYFUNCTION("""COMPUTED_VALUE"""),"311149")</f>
        <v>311149</v>
      </c>
      <c r="E15" s="13" t="s">
        <v>129</v>
      </c>
      <c r="F15" s="13" t="str">
        <f ca="1">IFERROR(__xludf.DUMMYFUNCTION("""COMPUTED_VALUE"""),"15")</f>
        <v>15</v>
      </c>
      <c r="G15" s="13" t="s">
        <v>4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IFERROR(__xludf.DUMMYFUNCTION("""COMPUTED_VALUE"""),"402")</f>
        <v>402</v>
      </c>
      <c r="C16" s="13" t="str">
        <f ca="1">IFERROR(__xludf.DUMMYFUNCTION("""COMPUTED_VALUE"""),"高一義")</f>
        <v>高一義</v>
      </c>
      <c r="D16" s="13" t="str">
        <f ca="1">IFERROR(__xludf.DUMMYFUNCTION("""COMPUTED_VALUE"""),"311358")</f>
        <v>311358</v>
      </c>
      <c r="E16" s="13" t="s">
        <v>130</v>
      </c>
      <c r="F16" s="13" t="str">
        <f ca="1">IFERROR(__xludf.DUMMYFUNCTION("""COMPUTED_VALUE"""),"17")</f>
        <v>17</v>
      </c>
      <c r="G16" s="13" t="s">
        <v>4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IFERROR(__xludf.DUMMYFUNCTION("""COMPUTED_VALUE"""),"403")</f>
        <v>403</v>
      </c>
      <c r="C17" s="13" t="str">
        <f ca="1">IFERROR(__xludf.DUMMYFUNCTION("""COMPUTED_VALUE"""),"高一勇")</f>
        <v>高一勇</v>
      </c>
      <c r="D17" s="13" t="str">
        <f ca="1">IFERROR(__xludf.DUMMYFUNCTION("""COMPUTED_VALUE"""),"311095")</f>
        <v>311095</v>
      </c>
      <c r="E17" s="13" t="s">
        <v>131</v>
      </c>
      <c r="F17" s="13" t="str">
        <f ca="1">IFERROR(__xludf.DUMMYFUNCTION("""COMPUTED_VALUE"""),"03")</f>
        <v>03</v>
      </c>
      <c r="G17" s="13" t="s">
        <v>4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IFERROR(__xludf.DUMMYFUNCTION("""COMPUTED_VALUE"""),"403")</f>
        <v>403</v>
      </c>
      <c r="C18" s="13" t="str">
        <f ca="1">IFERROR(__xludf.DUMMYFUNCTION("""COMPUTED_VALUE"""),"高一勇")</f>
        <v>高一勇</v>
      </c>
      <c r="D18" s="13" t="str">
        <f ca="1">IFERROR(__xludf.DUMMYFUNCTION("""COMPUTED_VALUE"""),"311097")</f>
        <v>311097</v>
      </c>
      <c r="E18" s="13" t="s">
        <v>132</v>
      </c>
      <c r="F18" s="13" t="str">
        <f ca="1">IFERROR(__xludf.DUMMYFUNCTION("""COMPUTED_VALUE"""),"05")</f>
        <v>05</v>
      </c>
      <c r="G18" s="13" t="s">
        <v>4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IFERROR(__xludf.DUMMYFUNCTION("""COMPUTED_VALUE"""),"403")</f>
        <v>403</v>
      </c>
      <c r="C19" s="13" t="str">
        <f ca="1">IFERROR(__xludf.DUMMYFUNCTION("""COMPUTED_VALUE"""),"高一勇")</f>
        <v>高一勇</v>
      </c>
      <c r="D19" s="13" t="str">
        <f ca="1">IFERROR(__xludf.DUMMYFUNCTION("""COMPUTED_VALUE"""),"311099")</f>
        <v>311099</v>
      </c>
      <c r="E19" s="13" t="s">
        <v>133</v>
      </c>
      <c r="F19" s="13" t="str">
        <f ca="1">IFERROR(__xludf.DUMMYFUNCTION("""COMPUTED_VALUE"""),"07")</f>
        <v>07</v>
      </c>
      <c r="G19" s="13" t="s">
        <v>4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IFERROR(__xludf.DUMMYFUNCTION("""COMPUTED_VALUE"""),"403")</f>
        <v>403</v>
      </c>
      <c r="C20" s="13" t="str">
        <f ca="1">IFERROR(__xludf.DUMMYFUNCTION("""COMPUTED_VALUE"""),"高一勇")</f>
        <v>高一勇</v>
      </c>
      <c r="D20" s="13" t="str">
        <f ca="1">IFERROR(__xludf.DUMMYFUNCTION("""COMPUTED_VALUE"""),"311101")</f>
        <v>311101</v>
      </c>
      <c r="E20" s="13" t="s">
        <v>134</v>
      </c>
      <c r="F20" s="13" t="str">
        <f ca="1">IFERROR(__xludf.DUMMYFUNCTION("""COMPUTED_VALUE"""),"09")</f>
        <v>09</v>
      </c>
      <c r="G20" s="13" t="s">
        <v>4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IFERROR(__xludf.DUMMYFUNCTION("""COMPUTED_VALUE"""),"403")</f>
        <v>403</v>
      </c>
      <c r="C21" s="13" t="str">
        <f ca="1">IFERROR(__xludf.DUMMYFUNCTION("""COMPUTED_VALUE"""),"高一勇")</f>
        <v>高一勇</v>
      </c>
      <c r="D21" s="13" t="str">
        <f ca="1">IFERROR(__xludf.DUMMYFUNCTION("""COMPUTED_VALUE"""),"311103")</f>
        <v>311103</v>
      </c>
      <c r="E21" s="13" t="s">
        <v>135</v>
      </c>
      <c r="F21" s="13" t="str">
        <f ca="1">IFERROR(__xludf.DUMMYFUNCTION("""COMPUTED_VALUE"""),"11")</f>
        <v>11</v>
      </c>
      <c r="G21" s="13" t="s">
        <v>4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IFERROR(__xludf.DUMMYFUNCTION("""COMPUTED_VALUE"""),"403")</f>
        <v>403</v>
      </c>
      <c r="C22" s="13" t="str">
        <f ca="1">IFERROR(__xludf.DUMMYFUNCTION("""COMPUTED_VALUE"""),"高一勇")</f>
        <v>高一勇</v>
      </c>
      <c r="D22" s="13" t="str">
        <f ca="1">IFERROR(__xludf.DUMMYFUNCTION("""COMPUTED_VALUE"""),"311108")</f>
        <v>311108</v>
      </c>
      <c r="E22" s="13" t="s">
        <v>136</v>
      </c>
      <c r="F22" s="13" t="str">
        <f ca="1">IFERROR(__xludf.DUMMYFUNCTION("""COMPUTED_VALUE"""),"16")</f>
        <v>16</v>
      </c>
      <c r="G22" s="13" t="s">
        <v>4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IFERROR(__xludf.DUMMYFUNCTION("""COMPUTED_VALUE"""),"403")</f>
        <v>403</v>
      </c>
      <c r="C23" s="13" t="str">
        <f ca="1">IFERROR(__xludf.DUMMYFUNCTION("""COMPUTED_VALUE"""),"高一勇")</f>
        <v>高一勇</v>
      </c>
      <c r="D23" s="13" t="str">
        <f ca="1">IFERROR(__xludf.DUMMYFUNCTION("""COMPUTED_VALUE"""),"311109")</f>
        <v>311109</v>
      </c>
      <c r="E23" s="13" t="s">
        <v>137</v>
      </c>
      <c r="F23" s="13" t="str">
        <f ca="1">IFERROR(__xludf.DUMMYFUNCTION("""COMPUTED_VALUE"""),"17")</f>
        <v>17</v>
      </c>
      <c r="G23" s="13" t="s">
        <v>4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IFERROR(__xludf.DUMMYFUNCTION("""COMPUTED_VALUE"""),"403")</f>
        <v>403</v>
      </c>
      <c r="C24" s="13" t="str">
        <f ca="1">IFERROR(__xludf.DUMMYFUNCTION("""COMPUTED_VALUE"""),"高一勇")</f>
        <v>高一勇</v>
      </c>
      <c r="D24" s="13" t="str">
        <f ca="1">IFERROR(__xludf.DUMMYFUNCTION("""COMPUTED_VALUE"""),"311111")</f>
        <v>311111</v>
      </c>
      <c r="E24" s="13" t="s">
        <v>138</v>
      </c>
      <c r="F24" s="13" t="str">
        <f ca="1">IFERROR(__xludf.DUMMYFUNCTION("""COMPUTED_VALUE"""),"19")</f>
        <v>19</v>
      </c>
      <c r="G24" s="13" t="s">
        <v>4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IFERROR(__xludf.DUMMYFUNCTION("""COMPUTED_VALUE"""),"403")</f>
        <v>403</v>
      </c>
      <c r="C25" s="13" t="str">
        <f ca="1">IFERROR(__xludf.DUMMYFUNCTION("""COMPUTED_VALUE"""),"高一勇")</f>
        <v>高一勇</v>
      </c>
      <c r="D25" s="13" t="str">
        <f ca="1">IFERROR(__xludf.DUMMYFUNCTION("""COMPUTED_VALUE"""),"311112")</f>
        <v>311112</v>
      </c>
      <c r="E25" s="13" t="s">
        <v>139</v>
      </c>
      <c r="F25" s="13" t="str">
        <f ca="1">IFERROR(__xludf.DUMMYFUNCTION("""COMPUTED_VALUE"""),"20")</f>
        <v>20</v>
      </c>
      <c r="G25" s="13" t="s">
        <v>4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IFERROR(__xludf.DUMMYFUNCTION("""COMPUTED_VALUE"""),"403")</f>
        <v>403</v>
      </c>
      <c r="C26" s="13" t="str">
        <f ca="1">IFERROR(__xludf.DUMMYFUNCTION("""COMPUTED_VALUE"""),"高一勇")</f>
        <v>高一勇</v>
      </c>
      <c r="D26" s="13" t="str">
        <f ca="1">IFERROR(__xludf.DUMMYFUNCTION("""COMPUTED_VALUE"""),"311115")</f>
        <v>311115</v>
      </c>
      <c r="E26" s="13" t="s">
        <v>140</v>
      </c>
      <c r="F26" s="13" t="str">
        <f ca="1">IFERROR(__xludf.DUMMYFUNCTION("""COMPUTED_VALUE"""),"23")</f>
        <v>23</v>
      </c>
      <c r="G26" s="13" t="s">
        <v>4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IFERROR(__xludf.DUMMYFUNCTION("""COMPUTED_VALUE"""),"403")</f>
        <v>403</v>
      </c>
      <c r="C27" s="13" t="str">
        <f ca="1">IFERROR(__xludf.DUMMYFUNCTION("""COMPUTED_VALUE"""),"高一勇")</f>
        <v>高一勇</v>
      </c>
      <c r="D27" s="13" t="str">
        <f ca="1">IFERROR(__xludf.DUMMYFUNCTION("""COMPUTED_VALUE"""),"311118")</f>
        <v>311118</v>
      </c>
      <c r="E27" s="13" t="s">
        <v>141</v>
      </c>
      <c r="F27" s="13" t="str">
        <f ca="1">IFERROR(__xludf.DUMMYFUNCTION("""COMPUTED_VALUE"""),"26")</f>
        <v>26</v>
      </c>
      <c r="G27" s="13" t="s">
        <v>4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IFERROR(__xludf.DUMMYFUNCTION("""COMPUTED_VALUE"""),"403")</f>
        <v>403</v>
      </c>
      <c r="C28" s="13" t="str">
        <f ca="1">IFERROR(__xludf.DUMMYFUNCTION("""COMPUTED_VALUE"""),"高一勇")</f>
        <v>高一勇</v>
      </c>
      <c r="D28" s="13" t="str">
        <f ca="1">IFERROR(__xludf.DUMMYFUNCTION("""COMPUTED_VALUE"""),"311121")</f>
        <v>311121</v>
      </c>
      <c r="E28" s="13" t="s">
        <v>142</v>
      </c>
      <c r="F28" s="13" t="str">
        <f ca="1">IFERROR(__xludf.DUMMYFUNCTION("""COMPUTED_VALUE"""),"29")</f>
        <v>29</v>
      </c>
      <c r="G28" s="13" t="s">
        <v>4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13" t="str">
        <f ca="1">IFERROR(__xludf.DUMMYFUNCTION("""COMPUTED_VALUE"""),"403")</f>
        <v>403</v>
      </c>
      <c r="C29" s="13" t="str">
        <f ca="1">IFERROR(__xludf.DUMMYFUNCTION("""COMPUTED_VALUE"""),"高一勇")</f>
        <v>高一勇</v>
      </c>
      <c r="D29" s="13" t="str">
        <f ca="1">IFERROR(__xludf.DUMMYFUNCTION("""COMPUTED_VALUE"""),"311127")</f>
        <v>311127</v>
      </c>
      <c r="E29" s="13" t="s">
        <v>143</v>
      </c>
      <c r="F29" s="13" t="str">
        <f ca="1">IFERROR(__xludf.DUMMYFUNCTION("""COMPUTED_VALUE"""),"35")</f>
        <v>35</v>
      </c>
      <c r="G29" s="13" t="s">
        <v>4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13" t="str">
        <f ca="1">IFERROR(__xludf.DUMMYFUNCTION("""COMPUTED_VALUE"""),"403")</f>
        <v>403</v>
      </c>
      <c r="C30" s="13" t="str">
        <f ca="1">IFERROR(__xludf.DUMMYFUNCTION("""COMPUTED_VALUE"""),"高一勇")</f>
        <v>高一勇</v>
      </c>
      <c r="D30" s="13" t="str">
        <f ca="1">IFERROR(__xludf.DUMMYFUNCTION("""COMPUTED_VALUE"""),"311130")</f>
        <v>311130</v>
      </c>
      <c r="E30" s="13" t="s">
        <v>144</v>
      </c>
      <c r="F30" s="13" t="str">
        <f ca="1">IFERROR(__xludf.DUMMYFUNCTION("""COMPUTED_VALUE"""),"38")</f>
        <v>38</v>
      </c>
      <c r="G30" s="13" t="s">
        <v>4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13" t="str">
        <f ca="1">IFERROR(__xludf.DUMMYFUNCTION("""COMPUTED_VALUE"""),"403")</f>
        <v>403</v>
      </c>
      <c r="C31" s="13" t="str">
        <f ca="1">IFERROR(__xludf.DUMMYFUNCTION("""COMPUTED_VALUE"""),"高一勇")</f>
        <v>高一勇</v>
      </c>
      <c r="D31" s="13" t="str">
        <f ca="1">IFERROR(__xludf.DUMMYFUNCTION("""COMPUTED_VALUE"""),"311132")</f>
        <v>311132</v>
      </c>
      <c r="E31" s="13" t="s">
        <v>145</v>
      </c>
      <c r="F31" s="13" t="str">
        <f ca="1">IFERROR(__xludf.DUMMYFUNCTION("""COMPUTED_VALUE"""),"40")</f>
        <v>40</v>
      </c>
      <c r="G31" s="13" t="s">
        <v>4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13" t="str">
        <f ca="1">IFERROR(__xludf.DUMMYFUNCTION("""COMPUTED_VALUE"""),"403")</f>
        <v>403</v>
      </c>
      <c r="C32" s="13" t="str">
        <f ca="1">IFERROR(__xludf.DUMMYFUNCTION("""COMPUTED_VALUE"""),"高一勇")</f>
        <v>高一勇</v>
      </c>
      <c r="D32" s="13" t="str">
        <f ca="1">IFERROR(__xludf.DUMMYFUNCTION("""COMPUTED_VALUE"""),"311134")</f>
        <v>311134</v>
      </c>
      <c r="E32" s="13" t="s">
        <v>146</v>
      </c>
      <c r="F32" s="13" t="str">
        <f ca="1">IFERROR(__xludf.DUMMYFUNCTION("""COMPUTED_VALUE"""),"42")</f>
        <v>42</v>
      </c>
      <c r="G32" s="13" t="s">
        <v>4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13" t="str">
        <f ca="1">IFERROR(__xludf.DUMMYFUNCTION("""COMPUTED_VALUE"""),"403")</f>
        <v>403</v>
      </c>
      <c r="C33" s="13" t="str">
        <f ca="1">IFERROR(__xludf.DUMMYFUNCTION("""COMPUTED_VALUE"""),"高一勇")</f>
        <v>高一勇</v>
      </c>
      <c r="D33" s="13" t="str">
        <f ca="1">IFERROR(__xludf.DUMMYFUNCTION("""COMPUTED_VALUE"""),"311136")</f>
        <v>311136</v>
      </c>
      <c r="E33" s="13" t="s">
        <v>117</v>
      </c>
      <c r="F33" s="13" t="str">
        <f ca="1">IFERROR(__xludf.DUMMYFUNCTION("""COMPUTED_VALUE"""),"18")</f>
        <v>18</v>
      </c>
      <c r="G33" s="13" t="s">
        <v>4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13" t="str">
        <f ca="1">IFERROR(__xludf.DUMMYFUNCTION("""COMPUTED_VALUE"""),"404")</f>
        <v>404</v>
      </c>
      <c r="C34" s="13" t="str">
        <f ca="1">IFERROR(__xludf.DUMMYFUNCTION("""COMPUTED_VALUE"""),"高一節")</f>
        <v>高一節</v>
      </c>
      <c r="D34" s="13" t="str">
        <f ca="1">IFERROR(__xludf.DUMMYFUNCTION("""COMPUTED_VALUE"""),"311139")</f>
        <v>311139</v>
      </c>
      <c r="E34" s="13" t="s">
        <v>147</v>
      </c>
      <c r="F34" s="13" t="str">
        <f ca="1">IFERROR(__xludf.DUMMYFUNCTION("""COMPUTED_VALUE"""),"02")</f>
        <v>02</v>
      </c>
      <c r="G34" s="13" t="s">
        <v>4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13" t="str">
        <f ca="1">IFERROR(__xludf.DUMMYFUNCTION("""COMPUTED_VALUE"""),"404")</f>
        <v>404</v>
      </c>
      <c r="C35" s="13" t="str">
        <f ca="1">IFERROR(__xludf.DUMMYFUNCTION("""COMPUTED_VALUE"""),"高一節")</f>
        <v>高一節</v>
      </c>
      <c r="D35" s="13" t="str">
        <f ca="1">IFERROR(__xludf.DUMMYFUNCTION("""COMPUTED_VALUE"""),"311140")</f>
        <v>311140</v>
      </c>
      <c r="E35" s="13" t="s">
        <v>148</v>
      </c>
      <c r="F35" s="13" t="str">
        <f ca="1">IFERROR(__xludf.DUMMYFUNCTION("""COMPUTED_VALUE"""),"03")</f>
        <v>03</v>
      </c>
      <c r="G35" s="13" t="s">
        <v>4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13" t="str">
        <f ca="1">IFERROR(__xludf.DUMMYFUNCTION("""COMPUTED_VALUE"""),"404")</f>
        <v>404</v>
      </c>
      <c r="C36" s="13" t="str">
        <f ca="1">IFERROR(__xludf.DUMMYFUNCTION("""COMPUTED_VALUE"""),"高一節")</f>
        <v>高一節</v>
      </c>
      <c r="D36" s="13" t="str">
        <f ca="1">IFERROR(__xludf.DUMMYFUNCTION("""COMPUTED_VALUE"""),"311142")</f>
        <v>311142</v>
      </c>
      <c r="E36" s="13" t="s">
        <v>149</v>
      </c>
      <c r="F36" s="13" t="str">
        <f ca="1">IFERROR(__xludf.DUMMYFUNCTION("""COMPUTED_VALUE"""),"05")</f>
        <v>05</v>
      </c>
      <c r="G36" s="13" t="s">
        <v>4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13" t="str">
        <f ca="1">IFERROR(__xludf.DUMMYFUNCTION("""COMPUTED_VALUE"""),"404")</f>
        <v>404</v>
      </c>
      <c r="C37" s="13" t="str">
        <f ca="1">IFERROR(__xludf.DUMMYFUNCTION("""COMPUTED_VALUE"""),"高一節")</f>
        <v>高一節</v>
      </c>
      <c r="D37" s="13" t="str">
        <f ca="1">IFERROR(__xludf.DUMMYFUNCTION("""COMPUTED_VALUE"""),"311143")</f>
        <v>311143</v>
      </c>
      <c r="E37" s="13" t="s">
        <v>150</v>
      </c>
      <c r="F37" s="13" t="str">
        <f ca="1">IFERROR(__xludf.DUMMYFUNCTION("""COMPUTED_VALUE"""),"06")</f>
        <v>06</v>
      </c>
      <c r="G37" s="13" t="s">
        <v>4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13" t="str">
        <f ca="1">IFERROR(__xludf.DUMMYFUNCTION("""COMPUTED_VALUE"""),"404")</f>
        <v>404</v>
      </c>
      <c r="C38" s="13" t="str">
        <f ca="1">IFERROR(__xludf.DUMMYFUNCTION("""COMPUTED_VALUE"""),"高一節")</f>
        <v>高一節</v>
      </c>
      <c r="D38" s="13" t="str">
        <f ca="1">IFERROR(__xludf.DUMMYFUNCTION("""COMPUTED_VALUE"""),"311144")</f>
        <v>311144</v>
      </c>
      <c r="E38" s="13" t="s">
        <v>151</v>
      </c>
      <c r="F38" s="13" t="str">
        <f ca="1">IFERROR(__xludf.DUMMYFUNCTION("""COMPUTED_VALUE"""),"07")</f>
        <v>07</v>
      </c>
      <c r="G38" s="13" t="s">
        <v>4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13" t="str">
        <f ca="1">IFERROR(__xludf.DUMMYFUNCTION("""COMPUTED_VALUE"""),"404")</f>
        <v>404</v>
      </c>
      <c r="C39" s="13" t="str">
        <f ca="1">IFERROR(__xludf.DUMMYFUNCTION("""COMPUTED_VALUE"""),"高一節")</f>
        <v>高一節</v>
      </c>
      <c r="D39" s="13" t="str">
        <f ca="1">IFERROR(__xludf.DUMMYFUNCTION("""COMPUTED_VALUE"""),"311148")</f>
        <v>311148</v>
      </c>
      <c r="E39" s="13" t="s">
        <v>152</v>
      </c>
      <c r="F39" s="13" t="str">
        <f ca="1">IFERROR(__xludf.DUMMYFUNCTION("""COMPUTED_VALUE"""),"11")</f>
        <v>11</v>
      </c>
      <c r="G39" s="13" t="s">
        <v>4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13" t="str">
        <f ca="1">IFERROR(__xludf.DUMMYFUNCTION("""COMPUTED_VALUE"""),"404")</f>
        <v>404</v>
      </c>
      <c r="C40" s="13" t="str">
        <f ca="1">IFERROR(__xludf.DUMMYFUNCTION("""COMPUTED_VALUE"""),"高一節")</f>
        <v>高一節</v>
      </c>
      <c r="D40" s="13" t="str">
        <f ca="1">IFERROR(__xludf.DUMMYFUNCTION("""COMPUTED_VALUE"""),"311152")</f>
        <v>311152</v>
      </c>
      <c r="E40" s="13" t="s">
        <v>153</v>
      </c>
      <c r="F40" s="13" t="str">
        <f ca="1">IFERROR(__xludf.DUMMYFUNCTION("""COMPUTED_VALUE"""),"14")</f>
        <v>14</v>
      </c>
      <c r="G40" s="13" t="s">
        <v>4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13" t="str">
        <f ca="1">IFERROR(__xludf.DUMMYFUNCTION("""COMPUTED_VALUE"""),"404")</f>
        <v>404</v>
      </c>
      <c r="C41" s="13" t="str">
        <f ca="1">IFERROR(__xludf.DUMMYFUNCTION("""COMPUTED_VALUE"""),"高一節")</f>
        <v>高一節</v>
      </c>
      <c r="D41" s="13" t="str">
        <f ca="1">IFERROR(__xludf.DUMMYFUNCTION("""COMPUTED_VALUE"""),"311155")</f>
        <v>311155</v>
      </c>
      <c r="E41" s="13" t="s">
        <v>154</v>
      </c>
      <c r="F41" s="13" t="str">
        <f ca="1">IFERROR(__xludf.DUMMYFUNCTION("""COMPUTED_VALUE"""),"17")</f>
        <v>17</v>
      </c>
      <c r="G41" s="13" t="s">
        <v>4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13" t="str">
        <f ca="1">IFERROR(__xludf.DUMMYFUNCTION("""COMPUTED_VALUE"""),"404")</f>
        <v>404</v>
      </c>
      <c r="C42" s="13" t="str">
        <f ca="1">IFERROR(__xludf.DUMMYFUNCTION("""COMPUTED_VALUE"""),"高一節")</f>
        <v>高一節</v>
      </c>
      <c r="D42" s="13" t="str">
        <f ca="1">IFERROR(__xludf.DUMMYFUNCTION("""COMPUTED_VALUE"""),"311156")</f>
        <v>311156</v>
      </c>
      <c r="E42" s="13" t="s">
        <v>155</v>
      </c>
      <c r="F42" s="13" t="str">
        <f ca="1">IFERROR(__xludf.DUMMYFUNCTION("""COMPUTED_VALUE"""),"18")</f>
        <v>18</v>
      </c>
      <c r="G42" s="13" t="s">
        <v>4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13" t="str">
        <f ca="1">IFERROR(__xludf.DUMMYFUNCTION("""COMPUTED_VALUE"""),"404")</f>
        <v>404</v>
      </c>
      <c r="C43" s="13" t="str">
        <f ca="1">IFERROR(__xludf.DUMMYFUNCTION("""COMPUTED_VALUE"""),"高一節")</f>
        <v>高一節</v>
      </c>
      <c r="D43" s="13" t="str">
        <f ca="1">IFERROR(__xludf.DUMMYFUNCTION("""COMPUTED_VALUE"""),"311158")</f>
        <v>311158</v>
      </c>
      <c r="E43" s="13" t="s">
        <v>156</v>
      </c>
      <c r="F43" s="13" t="str">
        <f ca="1">IFERROR(__xludf.DUMMYFUNCTION("""COMPUTED_VALUE"""),"20")</f>
        <v>20</v>
      </c>
      <c r="G43" s="13" t="s">
        <v>4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13" t="str">
        <f ca="1">IFERROR(__xludf.DUMMYFUNCTION("""COMPUTED_VALUE"""),"404")</f>
        <v>404</v>
      </c>
      <c r="C44" s="13" t="str">
        <f ca="1">IFERROR(__xludf.DUMMYFUNCTION("""COMPUTED_VALUE"""),"高一節")</f>
        <v>高一節</v>
      </c>
      <c r="D44" s="13" t="str">
        <f ca="1">IFERROR(__xludf.DUMMYFUNCTION("""COMPUTED_VALUE"""),"311162")</f>
        <v>311162</v>
      </c>
      <c r="E44" s="13" t="s">
        <v>157</v>
      </c>
      <c r="F44" s="13" t="str">
        <f ca="1">IFERROR(__xludf.DUMMYFUNCTION("""COMPUTED_VALUE"""),"24")</f>
        <v>24</v>
      </c>
      <c r="G44" s="13" t="s">
        <v>4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>
        <f t="shared" ca="1" si="0"/>
        <v>41</v>
      </c>
      <c r="B45" s="13" t="str">
        <f ca="1">IFERROR(__xludf.DUMMYFUNCTION("""COMPUTED_VALUE"""),"404")</f>
        <v>404</v>
      </c>
      <c r="C45" s="13" t="str">
        <f ca="1">IFERROR(__xludf.DUMMYFUNCTION("""COMPUTED_VALUE"""),"高一節")</f>
        <v>高一節</v>
      </c>
      <c r="D45" s="13" t="str">
        <f ca="1">IFERROR(__xludf.DUMMYFUNCTION("""COMPUTED_VALUE"""),"311163")</f>
        <v>311163</v>
      </c>
      <c r="E45" s="13" t="s">
        <v>158</v>
      </c>
      <c r="F45" s="13" t="str">
        <f ca="1">IFERROR(__xludf.DUMMYFUNCTION("""COMPUTED_VALUE"""),"25")</f>
        <v>25</v>
      </c>
      <c r="G45" s="13" t="s">
        <v>4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4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C1" zoomScale="85" zoomScaleNormal="156" zoomScaleSheetLayoutView="85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7" width="7.453125" bestFit="1" customWidth="1"/>
    <col min="8" max="17" width="8.90625" style="3" customWidth="1"/>
  </cols>
  <sheetData>
    <row r="1" spans="1:26" ht="38" customHeight="1">
      <c r="A1" s="24" t="s">
        <v>116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20" t="s">
        <v>115</v>
      </c>
      <c r="D2" s="18" t="s">
        <v>25</v>
      </c>
      <c r="E2" s="20" t="s">
        <v>52</v>
      </c>
      <c r="F2" s="18" t="s">
        <v>1</v>
      </c>
      <c r="G2" s="21">
        <f ca="1">A45</f>
        <v>41</v>
      </c>
      <c r="H2" s="29" t="s">
        <v>2</v>
      </c>
      <c r="I2" s="30"/>
      <c r="J2" s="29" t="s">
        <v>37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80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IFERROR(__xludf.DUMMYFUNCTION("""COMPUTED_VALUE"""),"404")</f>
        <v>404</v>
      </c>
      <c r="C5" s="13" t="str">
        <f ca="1">IFERROR(__xludf.DUMMYFUNCTION("""COMPUTED_VALUE"""),"高一節")</f>
        <v>高一節</v>
      </c>
      <c r="D5" s="13" t="str">
        <f ca="1">IFERROR(__xludf.DUMMYFUNCTION("""COMPUTED_VALUE"""),"311165")</f>
        <v>311165</v>
      </c>
      <c r="E5" s="13" t="s">
        <v>159</v>
      </c>
      <c r="F5" s="13" t="str">
        <f ca="1">IFERROR(__xludf.DUMMYFUNCTION("""COMPUTED_VALUE"""),"27")</f>
        <v>27</v>
      </c>
      <c r="G5" s="13" t="s">
        <v>4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45" ca="1" si="0">IF(B6&lt;&gt;"",A5+1,"")</f>
        <v>2</v>
      </c>
      <c r="B6" s="8" t="str">
        <f ca="1">IFERROR(__xludf.DUMMYFUNCTION("""COMPUTED_VALUE"""),"404")</f>
        <v>404</v>
      </c>
      <c r="C6" s="8" t="str">
        <f ca="1">IFERROR(__xludf.DUMMYFUNCTION("""COMPUTED_VALUE"""),"高一節")</f>
        <v>高一節</v>
      </c>
      <c r="D6" s="8" t="str">
        <f ca="1">IFERROR(__xludf.DUMMYFUNCTION("""COMPUTED_VALUE"""),"311167")</f>
        <v>311167</v>
      </c>
      <c r="E6" s="13" t="s">
        <v>160</v>
      </c>
      <c r="F6" s="8" t="str">
        <f ca="1">IFERROR(__xludf.DUMMYFUNCTION("""COMPUTED_VALUE"""),"29")</f>
        <v>29</v>
      </c>
      <c r="G6" s="13" t="s">
        <v>4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8" t="str">
        <f ca="1">IFERROR(__xludf.DUMMYFUNCTION("""COMPUTED_VALUE"""),"404")</f>
        <v>404</v>
      </c>
      <c r="C7" s="8" t="str">
        <f ca="1">IFERROR(__xludf.DUMMYFUNCTION("""COMPUTED_VALUE"""),"高一節")</f>
        <v>高一節</v>
      </c>
      <c r="D7" s="8" t="str">
        <f ca="1">IFERROR(__xludf.DUMMYFUNCTION("""COMPUTED_VALUE"""),"311168")</f>
        <v>311168</v>
      </c>
      <c r="E7" s="13" t="s">
        <v>161</v>
      </c>
      <c r="F7" s="8" t="str">
        <f ca="1">IFERROR(__xludf.DUMMYFUNCTION("""COMPUTED_VALUE"""),"30")</f>
        <v>30</v>
      </c>
      <c r="G7" s="13" t="s">
        <v>4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8" t="str">
        <f ca="1">IFERROR(__xludf.DUMMYFUNCTION("""COMPUTED_VALUE"""),"404")</f>
        <v>404</v>
      </c>
      <c r="C8" s="8" t="str">
        <f ca="1">IFERROR(__xludf.DUMMYFUNCTION("""COMPUTED_VALUE"""),"高一節")</f>
        <v>高一節</v>
      </c>
      <c r="D8" s="8" t="str">
        <f ca="1">IFERROR(__xludf.DUMMYFUNCTION("""COMPUTED_VALUE"""),"311171")</f>
        <v>311171</v>
      </c>
      <c r="E8" s="13" t="s">
        <v>162</v>
      </c>
      <c r="F8" s="8" t="str">
        <f ca="1">IFERROR(__xludf.DUMMYFUNCTION("""COMPUTED_VALUE"""),"33")</f>
        <v>33</v>
      </c>
      <c r="G8" s="13" t="s">
        <v>4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8" t="str">
        <f ca="1">IFERROR(__xludf.DUMMYFUNCTION("""COMPUTED_VALUE"""),"404")</f>
        <v>404</v>
      </c>
      <c r="C9" s="8" t="str">
        <f ca="1">IFERROR(__xludf.DUMMYFUNCTION("""COMPUTED_VALUE"""),"高一節")</f>
        <v>高一節</v>
      </c>
      <c r="D9" s="8" t="str">
        <f ca="1">IFERROR(__xludf.DUMMYFUNCTION("""COMPUTED_VALUE"""),"311176")</f>
        <v>311176</v>
      </c>
      <c r="E9" s="13" t="s">
        <v>163</v>
      </c>
      <c r="F9" s="8" t="str">
        <f ca="1">IFERROR(__xludf.DUMMYFUNCTION("""COMPUTED_VALUE"""),"38")</f>
        <v>38</v>
      </c>
      <c r="G9" s="13" t="s">
        <v>4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8" t="str">
        <f ca="1">IFERROR(__xludf.DUMMYFUNCTION("""COMPUTED_VALUE"""),"404")</f>
        <v>404</v>
      </c>
      <c r="C10" s="8" t="str">
        <f ca="1">IFERROR(__xludf.DUMMYFUNCTION("""COMPUTED_VALUE"""),"高一節")</f>
        <v>高一節</v>
      </c>
      <c r="D10" s="8" t="str">
        <f ca="1">IFERROR(__xludf.DUMMYFUNCTION("""COMPUTED_VALUE"""),"311179")</f>
        <v>311179</v>
      </c>
      <c r="E10" s="13" t="s">
        <v>164</v>
      </c>
      <c r="F10" s="8" t="str">
        <f ca="1">IFERROR(__xludf.DUMMYFUNCTION("""COMPUTED_VALUE"""),"41")</f>
        <v>41</v>
      </c>
      <c r="G10" s="13" t="s">
        <v>4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8" t="str">
        <f ca="1">IFERROR(__xludf.DUMMYFUNCTION("""COMPUTED_VALUE"""),"404")</f>
        <v>404</v>
      </c>
      <c r="C11" s="8" t="str">
        <f ca="1">IFERROR(__xludf.DUMMYFUNCTION("""COMPUTED_VALUE"""),"高一節")</f>
        <v>高一節</v>
      </c>
      <c r="D11" s="8" t="str">
        <f ca="1">IFERROR(__xludf.DUMMYFUNCTION("""COMPUTED_VALUE"""),"311181")</f>
        <v>311181</v>
      </c>
      <c r="E11" s="13" t="s">
        <v>165</v>
      </c>
      <c r="F11" s="8" t="str">
        <f ca="1">IFERROR(__xludf.DUMMYFUNCTION("""COMPUTED_VALUE"""),"43")</f>
        <v>43</v>
      </c>
      <c r="G11" s="13" t="s">
        <v>4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8" t="str">
        <f ca="1">IFERROR(__xludf.DUMMYFUNCTION("""COMPUTED_VALUE"""),"405")</f>
        <v>405</v>
      </c>
      <c r="C12" s="8" t="str">
        <f ca="1">IFERROR(__xludf.DUMMYFUNCTION("""COMPUTED_VALUE"""),"高一信")</f>
        <v>高一信</v>
      </c>
      <c r="D12" s="8" t="str">
        <f ca="1">IFERROR(__xludf.DUMMYFUNCTION("""COMPUTED_VALUE"""),"311185")</f>
        <v>311185</v>
      </c>
      <c r="E12" s="13" t="s">
        <v>166</v>
      </c>
      <c r="F12" s="8" t="str">
        <f ca="1">IFERROR(__xludf.DUMMYFUNCTION("""COMPUTED_VALUE"""),"04")</f>
        <v>04</v>
      </c>
      <c r="G12" s="13" t="s">
        <v>4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8" t="str">
        <f ca="1">IFERROR(__xludf.DUMMYFUNCTION("""COMPUTED_VALUE"""),"405")</f>
        <v>405</v>
      </c>
      <c r="C13" s="8" t="str">
        <f ca="1">IFERROR(__xludf.DUMMYFUNCTION("""COMPUTED_VALUE"""),"高一信")</f>
        <v>高一信</v>
      </c>
      <c r="D13" s="8" t="str">
        <f ca="1">IFERROR(__xludf.DUMMYFUNCTION("""COMPUTED_VALUE"""),"311190")</f>
        <v>311190</v>
      </c>
      <c r="E13" s="13" t="s">
        <v>167</v>
      </c>
      <c r="F13" s="8" t="str">
        <f ca="1">IFERROR(__xludf.DUMMYFUNCTION("""COMPUTED_VALUE"""),"09")</f>
        <v>09</v>
      </c>
      <c r="G13" s="13" t="s">
        <v>4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8" t="str">
        <f ca="1">IFERROR(__xludf.DUMMYFUNCTION("""COMPUTED_VALUE"""),"405")</f>
        <v>405</v>
      </c>
      <c r="C14" s="8" t="str">
        <f ca="1">IFERROR(__xludf.DUMMYFUNCTION("""COMPUTED_VALUE"""),"高一信")</f>
        <v>高一信</v>
      </c>
      <c r="D14" s="8" t="str">
        <f ca="1">IFERROR(__xludf.DUMMYFUNCTION("""COMPUTED_VALUE"""),"311191")</f>
        <v>311191</v>
      </c>
      <c r="E14" s="13" t="s">
        <v>168</v>
      </c>
      <c r="F14" s="8" t="str">
        <f ca="1">IFERROR(__xludf.DUMMYFUNCTION("""COMPUTED_VALUE"""),"10")</f>
        <v>10</v>
      </c>
      <c r="G14" s="13" t="s">
        <v>4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8" t="str">
        <f ca="1">IFERROR(__xludf.DUMMYFUNCTION("""COMPUTED_VALUE"""),"405")</f>
        <v>405</v>
      </c>
      <c r="C15" s="8" t="str">
        <f ca="1">IFERROR(__xludf.DUMMYFUNCTION("""COMPUTED_VALUE"""),"高一信")</f>
        <v>高一信</v>
      </c>
      <c r="D15" s="8" t="str">
        <f ca="1">IFERROR(__xludf.DUMMYFUNCTION("""COMPUTED_VALUE"""),"311198")</f>
        <v>311198</v>
      </c>
      <c r="E15" s="13" t="s">
        <v>169</v>
      </c>
      <c r="F15" s="8" t="str">
        <f ca="1">IFERROR(__xludf.DUMMYFUNCTION("""COMPUTED_VALUE"""),"18")</f>
        <v>18</v>
      </c>
      <c r="G15" s="13" t="s">
        <v>4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8" t="str">
        <f ca="1">IFERROR(__xludf.DUMMYFUNCTION("""COMPUTED_VALUE"""),"405")</f>
        <v>405</v>
      </c>
      <c r="C16" s="8" t="str">
        <f ca="1">IFERROR(__xludf.DUMMYFUNCTION("""COMPUTED_VALUE"""),"高一信")</f>
        <v>高一信</v>
      </c>
      <c r="D16" s="8" t="str">
        <f ca="1">IFERROR(__xludf.DUMMYFUNCTION("""COMPUTED_VALUE"""),"311213")</f>
        <v>311213</v>
      </c>
      <c r="E16" s="13" t="s">
        <v>170</v>
      </c>
      <c r="F16" s="8" t="str">
        <f ca="1">IFERROR(__xludf.DUMMYFUNCTION("""COMPUTED_VALUE"""),"33")</f>
        <v>33</v>
      </c>
      <c r="G16" s="13" t="s">
        <v>4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8" t="str">
        <f ca="1">IFERROR(__xludf.DUMMYFUNCTION("""COMPUTED_VALUE"""),"405")</f>
        <v>405</v>
      </c>
      <c r="C17" s="8" t="str">
        <f ca="1">IFERROR(__xludf.DUMMYFUNCTION("""COMPUTED_VALUE"""),"高一信")</f>
        <v>高一信</v>
      </c>
      <c r="D17" s="8" t="str">
        <f ca="1">IFERROR(__xludf.DUMMYFUNCTION("""COMPUTED_VALUE"""),"311219")</f>
        <v>311219</v>
      </c>
      <c r="E17" s="13" t="s">
        <v>171</v>
      </c>
      <c r="F17" s="8" t="str">
        <f ca="1">IFERROR(__xludf.DUMMYFUNCTION("""COMPUTED_VALUE"""),"39")</f>
        <v>39</v>
      </c>
      <c r="G17" s="13" t="s">
        <v>4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8" t="str">
        <f ca="1">IFERROR(__xludf.DUMMYFUNCTION("""COMPUTED_VALUE"""),"405")</f>
        <v>405</v>
      </c>
      <c r="C18" s="8" t="str">
        <f ca="1">IFERROR(__xludf.DUMMYFUNCTION("""COMPUTED_VALUE"""),"高一信")</f>
        <v>高一信</v>
      </c>
      <c r="D18" s="8" t="str">
        <f ca="1">IFERROR(__xludf.DUMMYFUNCTION("""COMPUTED_VALUE"""),"311221")</f>
        <v>311221</v>
      </c>
      <c r="E18" s="13" t="s">
        <v>172</v>
      </c>
      <c r="F18" s="8" t="str">
        <f ca="1">IFERROR(__xludf.DUMMYFUNCTION("""COMPUTED_VALUE"""),"41")</f>
        <v>41</v>
      </c>
      <c r="G18" s="13" t="s">
        <v>4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8" t="str">
        <f ca="1">IFERROR(__xludf.DUMMYFUNCTION("""COMPUTED_VALUE"""),"406")</f>
        <v>406</v>
      </c>
      <c r="C19" s="8" t="str">
        <f ca="1">IFERROR(__xludf.DUMMYFUNCTION("""COMPUTED_VALUE"""),"高一望")</f>
        <v>高一望</v>
      </c>
      <c r="D19" s="8" t="str">
        <f ca="1">IFERROR(__xludf.DUMMYFUNCTION("""COMPUTED_VALUE"""),"311226")</f>
        <v>311226</v>
      </c>
      <c r="E19" s="13" t="s">
        <v>173</v>
      </c>
      <c r="F19" s="8" t="str">
        <f ca="1">IFERROR(__xludf.DUMMYFUNCTION("""COMPUTED_VALUE"""),"01")</f>
        <v>01</v>
      </c>
      <c r="G19" s="13" t="s">
        <v>4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8" t="str">
        <f ca="1">IFERROR(__xludf.DUMMYFUNCTION("""COMPUTED_VALUE"""),"406")</f>
        <v>406</v>
      </c>
      <c r="C20" s="8" t="str">
        <f ca="1">IFERROR(__xludf.DUMMYFUNCTION("""COMPUTED_VALUE"""),"高一望")</f>
        <v>高一望</v>
      </c>
      <c r="D20" s="8" t="str">
        <f ca="1">IFERROR(__xludf.DUMMYFUNCTION("""COMPUTED_VALUE"""),"311227")</f>
        <v>311227</v>
      </c>
      <c r="E20" s="13" t="s">
        <v>174</v>
      </c>
      <c r="F20" s="8" t="str">
        <f ca="1">IFERROR(__xludf.DUMMYFUNCTION("""COMPUTED_VALUE"""),"02")</f>
        <v>02</v>
      </c>
      <c r="G20" s="13" t="s">
        <v>4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8" t="str">
        <f ca="1">IFERROR(__xludf.DUMMYFUNCTION("""COMPUTED_VALUE"""),"406")</f>
        <v>406</v>
      </c>
      <c r="C21" s="8" t="str">
        <f ca="1">IFERROR(__xludf.DUMMYFUNCTION("""COMPUTED_VALUE"""),"高一望")</f>
        <v>高一望</v>
      </c>
      <c r="D21" s="8" t="str">
        <f ca="1">IFERROR(__xludf.DUMMYFUNCTION("""COMPUTED_VALUE"""),"311228")</f>
        <v>311228</v>
      </c>
      <c r="E21" s="13" t="s">
        <v>175</v>
      </c>
      <c r="F21" s="8" t="str">
        <f ca="1">IFERROR(__xludf.DUMMYFUNCTION("""COMPUTED_VALUE"""),"03")</f>
        <v>03</v>
      </c>
      <c r="G21" s="13" t="s">
        <v>4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8" t="str">
        <f ca="1">IFERROR(__xludf.DUMMYFUNCTION("""COMPUTED_VALUE"""),"406")</f>
        <v>406</v>
      </c>
      <c r="C22" s="8" t="str">
        <f ca="1">IFERROR(__xludf.DUMMYFUNCTION("""COMPUTED_VALUE"""),"高一望")</f>
        <v>高一望</v>
      </c>
      <c r="D22" s="8" t="str">
        <f ca="1">IFERROR(__xludf.DUMMYFUNCTION("""COMPUTED_VALUE"""),"311231")</f>
        <v>311231</v>
      </c>
      <c r="E22" s="13" t="s">
        <v>176</v>
      </c>
      <c r="F22" s="8" t="str">
        <f ca="1">IFERROR(__xludf.DUMMYFUNCTION("""COMPUTED_VALUE"""),"06")</f>
        <v>06</v>
      </c>
      <c r="G22" s="13" t="s">
        <v>4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IFERROR(__xludf.DUMMYFUNCTION("""COMPUTED_VALUE"""),"406")</f>
        <v>406</v>
      </c>
      <c r="C23" s="8" t="str">
        <f ca="1">IFERROR(__xludf.DUMMYFUNCTION("""COMPUTED_VALUE"""),"高一望")</f>
        <v>高一望</v>
      </c>
      <c r="D23" s="8" t="str">
        <f ca="1">IFERROR(__xludf.DUMMYFUNCTION("""COMPUTED_VALUE"""),"311232")</f>
        <v>311232</v>
      </c>
      <c r="E23" s="13" t="s">
        <v>177</v>
      </c>
      <c r="F23" s="8" t="str">
        <f ca="1">IFERROR(__xludf.DUMMYFUNCTION("""COMPUTED_VALUE"""),"07")</f>
        <v>07</v>
      </c>
      <c r="G23" s="13" t="s">
        <v>4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IFERROR(__xludf.DUMMYFUNCTION("""COMPUTED_VALUE"""),"406")</f>
        <v>406</v>
      </c>
      <c r="C24" s="8" t="str">
        <f ca="1">IFERROR(__xludf.DUMMYFUNCTION("""COMPUTED_VALUE"""),"高一望")</f>
        <v>高一望</v>
      </c>
      <c r="D24" s="8" t="str">
        <f ca="1">IFERROR(__xludf.DUMMYFUNCTION("""COMPUTED_VALUE"""),"311238")</f>
        <v>311238</v>
      </c>
      <c r="E24" s="13" t="s">
        <v>178</v>
      </c>
      <c r="F24" s="8" t="str">
        <f ca="1">IFERROR(__xludf.DUMMYFUNCTION("""COMPUTED_VALUE"""),"13")</f>
        <v>13</v>
      </c>
      <c r="G24" s="13" t="s">
        <v>4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IFERROR(__xludf.DUMMYFUNCTION("""COMPUTED_VALUE"""),"406")</f>
        <v>406</v>
      </c>
      <c r="C25" s="8" t="str">
        <f ca="1">IFERROR(__xludf.DUMMYFUNCTION("""COMPUTED_VALUE"""),"高一望")</f>
        <v>高一望</v>
      </c>
      <c r="D25" s="8" t="str">
        <f ca="1">IFERROR(__xludf.DUMMYFUNCTION("""COMPUTED_VALUE"""),"311239")</f>
        <v>311239</v>
      </c>
      <c r="E25" s="13" t="s">
        <v>179</v>
      </c>
      <c r="F25" s="8" t="str">
        <f ca="1">IFERROR(__xludf.DUMMYFUNCTION("""COMPUTED_VALUE"""),"14")</f>
        <v>14</v>
      </c>
      <c r="G25" s="13" t="s">
        <v>4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IFERROR(__xludf.DUMMYFUNCTION("""COMPUTED_VALUE"""),"406")</f>
        <v>406</v>
      </c>
      <c r="C26" s="8" t="str">
        <f ca="1">IFERROR(__xludf.DUMMYFUNCTION("""COMPUTED_VALUE"""),"高一望")</f>
        <v>高一望</v>
      </c>
      <c r="D26" s="8" t="str">
        <f ca="1">IFERROR(__xludf.DUMMYFUNCTION("""COMPUTED_VALUE"""),"311240")</f>
        <v>311240</v>
      </c>
      <c r="E26" s="13" t="s">
        <v>180</v>
      </c>
      <c r="F26" s="8" t="str">
        <f ca="1">IFERROR(__xludf.DUMMYFUNCTION("""COMPUTED_VALUE"""),"15")</f>
        <v>15</v>
      </c>
      <c r="G26" s="13" t="s">
        <v>4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IFERROR(__xludf.DUMMYFUNCTION("""COMPUTED_VALUE"""),"406")</f>
        <v>406</v>
      </c>
      <c r="C27" s="8" t="str">
        <f ca="1">IFERROR(__xludf.DUMMYFUNCTION("""COMPUTED_VALUE"""),"高一望")</f>
        <v>高一望</v>
      </c>
      <c r="D27" s="8" t="str">
        <f ca="1">IFERROR(__xludf.DUMMYFUNCTION("""COMPUTED_VALUE"""),"311241")</f>
        <v>311241</v>
      </c>
      <c r="E27" s="13" t="s">
        <v>181</v>
      </c>
      <c r="F27" s="8" t="str">
        <f ca="1">IFERROR(__xludf.DUMMYFUNCTION("""COMPUTED_VALUE"""),"16")</f>
        <v>16</v>
      </c>
      <c r="G27" s="13" t="s">
        <v>4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8" t="str">
        <f ca="1">IFERROR(__xludf.DUMMYFUNCTION("""COMPUTED_VALUE"""),"406")</f>
        <v>406</v>
      </c>
      <c r="C28" s="8" t="str">
        <f ca="1">IFERROR(__xludf.DUMMYFUNCTION("""COMPUTED_VALUE"""),"高一望")</f>
        <v>高一望</v>
      </c>
      <c r="D28" s="8" t="str">
        <f ca="1">IFERROR(__xludf.DUMMYFUNCTION("""COMPUTED_VALUE"""),"311242")</f>
        <v>311242</v>
      </c>
      <c r="E28" s="13" t="s">
        <v>182</v>
      </c>
      <c r="F28" s="8" t="str">
        <f ca="1">IFERROR(__xludf.DUMMYFUNCTION("""COMPUTED_VALUE"""),"17")</f>
        <v>17</v>
      </c>
      <c r="G28" s="13" t="s">
        <v>4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8" t="str">
        <f ca="1">IFERROR(__xludf.DUMMYFUNCTION("""COMPUTED_VALUE"""),"406")</f>
        <v>406</v>
      </c>
      <c r="C29" s="8" t="str">
        <f ca="1">IFERROR(__xludf.DUMMYFUNCTION("""COMPUTED_VALUE"""),"高一望")</f>
        <v>高一望</v>
      </c>
      <c r="D29" s="8" t="str">
        <f ca="1">IFERROR(__xludf.DUMMYFUNCTION("""COMPUTED_VALUE"""),"311243")</f>
        <v>311243</v>
      </c>
      <c r="E29" s="13" t="s">
        <v>183</v>
      </c>
      <c r="F29" s="8" t="str">
        <f ca="1">IFERROR(__xludf.DUMMYFUNCTION("""COMPUTED_VALUE"""),"08")</f>
        <v>08</v>
      </c>
      <c r="G29" s="13" t="s">
        <v>4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8" t="str">
        <f ca="1">IFERROR(__xludf.DUMMYFUNCTION("""COMPUTED_VALUE"""),"406")</f>
        <v>406</v>
      </c>
      <c r="C30" s="8" t="str">
        <f ca="1">IFERROR(__xludf.DUMMYFUNCTION("""COMPUTED_VALUE"""),"高一望")</f>
        <v>高一望</v>
      </c>
      <c r="D30" s="8" t="str">
        <f ca="1">IFERROR(__xludf.DUMMYFUNCTION("""COMPUTED_VALUE"""),"311244")</f>
        <v>311244</v>
      </c>
      <c r="E30" s="13" t="s">
        <v>184</v>
      </c>
      <c r="F30" s="8" t="str">
        <f ca="1">IFERROR(__xludf.DUMMYFUNCTION("""COMPUTED_VALUE"""),"04")</f>
        <v>04</v>
      </c>
      <c r="G30" s="13" t="s">
        <v>4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8" t="str">
        <f ca="1">IFERROR(__xludf.DUMMYFUNCTION("""COMPUTED_VALUE"""),"406")</f>
        <v>406</v>
      </c>
      <c r="C31" s="8" t="str">
        <f ca="1">IFERROR(__xludf.DUMMYFUNCTION("""COMPUTED_VALUE"""),"高一望")</f>
        <v>高一望</v>
      </c>
      <c r="D31" s="8" t="str">
        <f ca="1">IFERROR(__xludf.DUMMYFUNCTION("""COMPUTED_VALUE"""),"311245")</f>
        <v>311245</v>
      </c>
      <c r="E31" s="13" t="s">
        <v>185</v>
      </c>
      <c r="F31" s="8" t="str">
        <f ca="1">IFERROR(__xludf.DUMMYFUNCTION("""COMPUTED_VALUE"""),"20")</f>
        <v>20</v>
      </c>
      <c r="G31" s="13" t="s">
        <v>4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8" t="str">
        <f ca="1">IFERROR(__xludf.DUMMYFUNCTION("""COMPUTED_VALUE"""),"406")</f>
        <v>406</v>
      </c>
      <c r="C32" s="8" t="str">
        <f ca="1">IFERROR(__xludf.DUMMYFUNCTION("""COMPUTED_VALUE"""),"高一望")</f>
        <v>高一望</v>
      </c>
      <c r="D32" s="8" t="str">
        <f ca="1">IFERROR(__xludf.DUMMYFUNCTION("""COMPUTED_VALUE"""),"311247")</f>
        <v>311247</v>
      </c>
      <c r="E32" s="13" t="s">
        <v>186</v>
      </c>
      <c r="F32" s="8" t="str">
        <f ca="1">IFERROR(__xludf.DUMMYFUNCTION("""COMPUTED_VALUE"""),"22")</f>
        <v>22</v>
      </c>
      <c r="G32" s="13" t="s">
        <v>4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8" t="str">
        <f ca="1">IFERROR(__xludf.DUMMYFUNCTION("""COMPUTED_VALUE"""),"406")</f>
        <v>406</v>
      </c>
      <c r="C33" s="8" t="str">
        <f ca="1">IFERROR(__xludf.DUMMYFUNCTION("""COMPUTED_VALUE"""),"高一望")</f>
        <v>高一望</v>
      </c>
      <c r="D33" s="8" t="str">
        <f ca="1">IFERROR(__xludf.DUMMYFUNCTION("""COMPUTED_VALUE"""),"311248")</f>
        <v>311248</v>
      </c>
      <c r="E33" s="13" t="s">
        <v>187</v>
      </c>
      <c r="F33" s="8" t="str">
        <f ca="1">IFERROR(__xludf.DUMMYFUNCTION("""COMPUTED_VALUE"""),"23")</f>
        <v>23</v>
      </c>
      <c r="G33" s="13" t="s">
        <v>4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8" t="str">
        <f ca="1">IFERROR(__xludf.DUMMYFUNCTION("""COMPUTED_VALUE"""),"406")</f>
        <v>406</v>
      </c>
      <c r="C34" s="8" t="str">
        <f ca="1">IFERROR(__xludf.DUMMYFUNCTION("""COMPUTED_VALUE"""),"高一望")</f>
        <v>高一望</v>
      </c>
      <c r="D34" s="8" t="str">
        <f ca="1">IFERROR(__xludf.DUMMYFUNCTION("""COMPUTED_VALUE"""),"311249")</f>
        <v>311249</v>
      </c>
      <c r="E34" s="13" t="s">
        <v>188</v>
      </c>
      <c r="F34" s="8" t="str">
        <f ca="1">IFERROR(__xludf.DUMMYFUNCTION("""COMPUTED_VALUE"""),"24")</f>
        <v>24</v>
      </c>
      <c r="G34" s="13" t="s">
        <v>4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8" t="str">
        <f ca="1">IFERROR(__xludf.DUMMYFUNCTION("""COMPUTED_VALUE"""),"406")</f>
        <v>406</v>
      </c>
      <c r="C35" s="8" t="str">
        <f ca="1">IFERROR(__xludf.DUMMYFUNCTION("""COMPUTED_VALUE"""),"高一望")</f>
        <v>高一望</v>
      </c>
      <c r="D35" s="8" t="str">
        <f ca="1">IFERROR(__xludf.DUMMYFUNCTION("""COMPUTED_VALUE"""),"311250")</f>
        <v>311250</v>
      </c>
      <c r="E35" s="13" t="s">
        <v>189</v>
      </c>
      <c r="F35" s="8" t="str">
        <f ca="1">IFERROR(__xludf.DUMMYFUNCTION("""COMPUTED_VALUE"""),"25")</f>
        <v>25</v>
      </c>
      <c r="G35" s="13" t="s">
        <v>4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8" t="str">
        <f ca="1">IFERROR(__xludf.DUMMYFUNCTION("""COMPUTED_VALUE"""),"406")</f>
        <v>406</v>
      </c>
      <c r="C36" s="8" t="str">
        <f ca="1">IFERROR(__xludf.DUMMYFUNCTION("""COMPUTED_VALUE"""),"高一望")</f>
        <v>高一望</v>
      </c>
      <c r="D36" s="8" t="str">
        <f ca="1">IFERROR(__xludf.DUMMYFUNCTION("""COMPUTED_VALUE"""),"311251")</f>
        <v>311251</v>
      </c>
      <c r="E36" s="13" t="s">
        <v>190</v>
      </c>
      <c r="F36" s="8" t="str">
        <f ca="1">IFERROR(__xludf.DUMMYFUNCTION("""COMPUTED_VALUE"""),"26")</f>
        <v>26</v>
      </c>
      <c r="G36" s="13" t="s">
        <v>4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8" t="str">
        <f ca="1">IFERROR(__xludf.DUMMYFUNCTION("""COMPUTED_VALUE"""),"406")</f>
        <v>406</v>
      </c>
      <c r="C37" s="8" t="str">
        <f ca="1">IFERROR(__xludf.DUMMYFUNCTION("""COMPUTED_VALUE"""),"高一望")</f>
        <v>高一望</v>
      </c>
      <c r="D37" s="8" t="str">
        <f ca="1">IFERROR(__xludf.DUMMYFUNCTION("""COMPUTED_VALUE"""),"311254")</f>
        <v>311254</v>
      </c>
      <c r="E37" s="13" t="s">
        <v>191</v>
      </c>
      <c r="F37" s="8" t="str">
        <f ca="1">IFERROR(__xludf.DUMMYFUNCTION("""COMPUTED_VALUE"""),"29")</f>
        <v>29</v>
      </c>
      <c r="G37" s="13" t="s">
        <v>4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8" t="str">
        <f ca="1">IFERROR(__xludf.DUMMYFUNCTION("""COMPUTED_VALUE"""),"406")</f>
        <v>406</v>
      </c>
      <c r="C38" s="8" t="str">
        <f ca="1">IFERROR(__xludf.DUMMYFUNCTION("""COMPUTED_VALUE"""),"高一望")</f>
        <v>高一望</v>
      </c>
      <c r="D38" s="8" t="str">
        <f ca="1">IFERROR(__xludf.DUMMYFUNCTION("""COMPUTED_VALUE"""),"311259")</f>
        <v>311259</v>
      </c>
      <c r="E38" s="13" t="s">
        <v>192</v>
      </c>
      <c r="F38" s="8" t="str">
        <f ca="1">IFERROR(__xludf.DUMMYFUNCTION("""COMPUTED_VALUE"""),"34")</f>
        <v>34</v>
      </c>
      <c r="G38" s="13" t="s">
        <v>4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8" t="str">
        <f ca="1">IFERROR(__xludf.DUMMYFUNCTION("""COMPUTED_VALUE"""),"406")</f>
        <v>406</v>
      </c>
      <c r="C39" s="8" t="str">
        <f ca="1">IFERROR(__xludf.DUMMYFUNCTION("""COMPUTED_VALUE"""),"高一望")</f>
        <v>高一望</v>
      </c>
      <c r="D39" s="8" t="str">
        <f ca="1">IFERROR(__xludf.DUMMYFUNCTION("""COMPUTED_VALUE"""),"311262")</f>
        <v>311262</v>
      </c>
      <c r="E39" s="13" t="s">
        <v>193</v>
      </c>
      <c r="F39" s="8" t="str">
        <f ca="1">IFERROR(__xludf.DUMMYFUNCTION("""COMPUTED_VALUE"""),"37")</f>
        <v>37</v>
      </c>
      <c r="G39" s="13" t="s">
        <v>4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8" t="str">
        <f ca="1">IFERROR(__xludf.DUMMYFUNCTION("""COMPUTED_VALUE"""),"406")</f>
        <v>406</v>
      </c>
      <c r="C40" s="8" t="str">
        <f ca="1">IFERROR(__xludf.DUMMYFUNCTION("""COMPUTED_VALUE"""),"高一望")</f>
        <v>高一望</v>
      </c>
      <c r="D40" s="8" t="str">
        <f ca="1">IFERROR(__xludf.DUMMYFUNCTION("""COMPUTED_VALUE"""),"311263")</f>
        <v>311263</v>
      </c>
      <c r="E40" s="13" t="s">
        <v>194</v>
      </c>
      <c r="F40" s="8" t="str">
        <f ca="1">IFERROR(__xludf.DUMMYFUNCTION("""COMPUTED_VALUE"""),"38")</f>
        <v>38</v>
      </c>
      <c r="G40" s="13" t="s">
        <v>4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8" t="str">
        <f ca="1">IFERROR(__xludf.DUMMYFUNCTION("""COMPUTED_VALUE"""),"406")</f>
        <v>406</v>
      </c>
      <c r="C41" s="8" t="str">
        <f ca="1">IFERROR(__xludf.DUMMYFUNCTION("""COMPUTED_VALUE"""),"高一望")</f>
        <v>高一望</v>
      </c>
      <c r="D41" s="8" t="str">
        <f ca="1">IFERROR(__xludf.DUMMYFUNCTION("""COMPUTED_VALUE"""),"311264")</f>
        <v>311264</v>
      </c>
      <c r="E41" s="13" t="s">
        <v>195</v>
      </c>
      <c r="F41" s="8" t="str">
        <f ca="1">IFERROR(__xludf.DUMMYFUNCTION("""COMPUTED_VALUE"""),"39")</f>
        <v>39</v>
      </c>
      <c r="G41" s="13" t="s">
        <v>4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8" t="str">
        <f ca="1">IFERROR(__xludf.DUMMYFUNCTION("""COMPUTED_VALUE"""),"406")</f>
        <v>406</v>
      </c>
      <c r="C42" s="8" t="str">
        <f ca="1">IFERROR(__xludf.DUMMYFUNCTION("""COMPUTED_VALUE"""),"高一望")</f>
        <v>高一望</v>
      </c>
      <c r="D42" s="8" t="str">
        <f ca="1">IFERROR(__xludf.DUMMYFUNCTION("""COMPUTED_VALUE"""),"311265")</f>
        <v>311265</v>
      </c>
      <c r="E42" s="13" t="s">
        <v>196</v>
      </c>
      <c r="F42" s="8" t="str">
        <f ca="1">IFERROR(__xludf.DUMMYFUNCTION("""COMPUTED_VALUE"""),"40")</f>
        <v>40</v>
      </c>
      <c r="G42" s="13" t="s">
        <v>4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8" t="str">
        <f ca="1">IFERROR(__xludf.DUMMYFUNCTION("""COMPUTED_VALUE"""),"406")</f>
        <v>406</v>
      </c>
      <c r="C43" s="8" t="str">
        <f ca="1">IFERROR(__xludf.DUMMYFUNCTION("""COMPUTED_VALUE"""),"高一望")</f>
        <v>高一望</v>
      </c>
      <c r="D43" s="8" t="str">
        <f ca="1">IFERROR(__xludf.DUMMYFUNCTION("""COMPUTED_VALUE"""),"311267")</f>
        <v>311267</v>
      </c>
      <c r="E43" s="13" t="s">
        <v>197</v>
      </c>
      <c r="F43" s="8" t="str">
        <f ca="1">IFERROR(__xludf.DUMMYFUNCTION("""COMPUTED_VALUE"""),"31")</f>
        <v>31</v>
      </c>
      <c r="G43" s="13" t="s">
        <v>4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8" t="str">
        <f ca="1">IFERROR(__xludf.DUMMYFUNCTION("""COMPUTED_VALUE"""),"406")</f>
        <v>406</v>
      </c>
      <c r="C44" s="8" t="str">
        <f ca="1">IFERROR(__xludf.DUMMYFUNCTION("""COMPUTED_VALUE"""),"高一望")</f>
        <v>高一望</v>
      </c>
      <c r="D44" s="8" t="str">
        <f ca="1">IFERROR(__xludf.DUMMYFUNCTION("""COMPUTED_VALUE"""),"311269")</f>
        <v>311269</v>
      </c>
      <c r="E44" s="13" t="s">
        <v>198</v>
      </c>
      <c r="F44" s="8" t="str">
        <f ca="1">IFERROR(__xludf.DUMMYFUNCTION("""COMPUTED_VALUE"""),"19")</f>
        <v>19</v>
      </c>
      <c r="G44" s="13" t="s">
        <v>4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>
        <f t="shared" ca="1" si="0"/>
        <v>41</v>
      </c>
      <c r="B45" s="8" t="str">
        <f ca="1">IFERROR(__xludf.DUMMYFUNCTION("""COMPUTED_VALUE"""),"407")</f>
        <v>407</v>
      </c>
      <c r="C45" s="8" t="str">
        <f ca="1">IFERROR(__xludf.DUMMYFUNCTION("""COMPUTED_VALUE"""),"高一愛")</f>
        <v>高一愛</v>
      </c>
      <c r="D45" s="8" t="str">
        <f ca="1">IFERROR(__xludf.DUMMYFUNCTION("""COMPUTED_VALUE"""),"311271")</f>
        <v>311271</v>
      </c>
      <c r="E45" s="13" t="s">
        <v>199</v>
      </c>
      <c r="F45" s="8" t="str">
        <f ca="1">IFERROR(__xludf.DUMMYFUNCTION("""COMPUTED_VALUE"""),"02")</f>
        <v>02</v>
      </c>
      <c r="G45" s="13" t="s">
        <v>4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26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26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17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17" s="16" customFormat="1" ht="27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17" s="16" customFormat="1" ht="27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17" s="16" customFormat="1" ht="27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17" s="16" customFormat="1" ht="27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s="16" customFormat="1" ht="27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</row>
    <row r="55" spans="1:17" s="16" customFormat="1" ht="27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</row>
    <row r="56" spans="1:17" s="16" customFormat="1" ht="27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</row>
    <row r="57" spans="1:17" s="16" customFormat="1" ht="27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</row>
    <row r="58" spans="1:17" s="16" customFormat="1" ht="27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</row>
    <row r="59" spans="1:17" s="16" customFormat="1" ht="27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</row>
    <row r="60" spans="1:17" s="16" customFormat="1" ht="27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</row>
    <row r="61" spans="1:17" s="16" customFormat="1" ht="27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</row>
    <row r="62" spans="1:17" s="16" customFormat="1" ht="27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</row>
    <row r="63" spans="1:17" s="16" customFormat="1" ht="27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</row>
    <row r="64" spans="1:17" s="16" customFormat="1" ht="27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</row>
    <row r="65" spans="1:17" s="16" customFormat="1" ht="27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</row>
    <row r="66" spans="1:17" s="16" customFormat="1" ht="27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</row>
    <row r="67" spans="1:17" s="16" customFormat="1" ht="27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</row>
    <row r="68" spans="1:17" s="16" customFormat="1" ht="27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</row>
    <row r="69" spans="1:17" s="16" customFormat="1" ht="27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s="16" customFormat="1" ht="27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s="16" customFormat="1" ht="27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s="16" customFormat="1" ht="27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</row>
    <row r="73" spans="1:17" s="16" customFormat="1" ht="27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</row>
    <row r="74" spans="1:17" s="16" customFormat="1" ht="27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</row>
    <row r="75" spans="1:17" s="16" customFormat="1" ht="27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</row>
    <row r="76" spans="1:17" s="16" customFormat="1" ht="27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s="16" customFormat="1" ht="27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</row>
    <row r="78" spans="1:17" s="16" customFormat="1" ht="27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</row>
    <row r="79" spans="1:17" s="16" customFormat="1" ht="27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</row>
    <row r="80" spans="1:17" s="16" customFormat="1" ht="27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</row>
    <row r="81" spans="1:26" s="16" customFormat="1" ht="27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</row>
    <row r="82" spans="1:26" s="16" customFormat="1" ht="27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</row>
    <row r="83" spans="1:26" s="16" customFormat="1" ht="27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</row>
    <row r="84" spans="1:26" s="16" customFormat="1" ht="27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26" s="16" customFormat="1" ht="27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</row>
    <row r="86" spans="1:26" s="16" customFormat="1" ht="27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4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D3" zoomScale="156" zoomScaleNormal="156" zoomScaleSheetLayoutView="156" workbookViewId="0">
      <selection activeCell="J7" sqref="J7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7" width="7.453125" bestFit="1" customWidth="1"/>
    <col min="8" max="17" width="8.90625" style="3" customWidth="1"/>
  </cols>
  <sheetData>
    <row r="1" spans="1:26" ht="38" customHeight="1">
      <c r="A1" s="24" t="s">
        <v>428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19" t="s">
        <v>4</v>
      </c>
      <c r="D2" s="18" t="s">
        <v>25</v>
      </c>
      <c r="E2" s="20" t="s">
        <v>53</v>
      </c>
      <c r="F2" s="18" t="s">
        <v>1</v>
      </c>
      <c r="G2" s="21">
        <f ca="1">A44</f>
        <v>40</v>
      </c>
      <c r="H2" s="29" t="s">
        <v>2</v>
      </c>
      <c r="I2" s="30"/>
      <c r="J2" s="29" t="s">
        <v>38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72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f ca="1">IF(B5&lt;&gt;"",A86+1,"")</f>
        <v>1</v>
      </c>
      <c r="B5" s="8" t="str">
        <f ca="1">IFERROR(__xludf.DUMMYFUNCTION("""COMPUTED_VALUE"""),"407")</f>
        <v>407</v>
      </c>
      <c r="C5" s="8" t="str">
        <f ca="1">IFERROR(__xludf.DUMMYFUNCTION("""COMPUTED_VALUE"""),"高一愛")</f>
        <v>高一愛</v>
      </c>
      <c r="D5" s="8" t="str">
        <f ca="1">IFERROR(__xludf.DUMMYFUNCTION("""COMPUTED_VALUE"""),"311273")</f>
        <v>311273</v>
      </c>
      <c r="E5" s="13" t="s">
        <v>219</v>
      </c>
      <c r="F5" s="8" t="str">
        <f ca="1">IFERROR(__xludf.DUMMYFUNCTION("""COMPUTED_VALUE"""),"04")</f>
        <v>04</v>
      </c>
      <c r="G5" s="13" t="s">
        <v>427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44" ca="1" si="0">IF(B6&lt;&gt;"",A5+1,"")</f>
        <v>2</v>
      </c>
      <c r="B6" s="8" t="str">
        <f ca="1">IFERROR(__xludf.DUMMYFUNCTION("""COMPUTED_VALUE"""),"407")</f>
        <v>407</v>
      </c>
      <c r="C6" s="8" t="str">
        <f ca="1">IFERROR(__xludf.DUMMYFUNCTION("""COMPUTED_VALUE"""),"高一愛")</f>
        <v>高一愛</v>
      </c>
      <c r="D6" s="8" t="str">
        <f ca="1">IFERROR(__xludf.DUMMYFUNCTION("""COMPUTED_VALUE"""),"311276")</f>
        <v>311276</v>
      </c>
      <c r="E6" s="13" t="s">
        <v>243</v>
      </c>
      <c r="F6" s="8" t="str">
        <f ca="1">IFERROR(__xludf.DUMMYFUNCTION("""COMPUTED_VALUE"""),"07")</f>
        <v>07</v>
      </c>
      <c r="G6" s="13" t="s">
        <v>4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8" t="str">
        <f ca="1">IFERROR(__xludf.DUMMYFUNCTION("""COMPUTED_VALUE"""),"407")</f>
        <v>407</v>
      </c>
      <c r="C7" s="8" t="str">
        <f ca="1">IFERROR(__xludf.DUMMYFUNCTION("""COMPUTED_VALUE"""),"高一愛")</f>
        <v>高一愛</v>
      </c>
      <c r="D7" s="8" t="str">
        <f ca="1">IFERROR(__xludf.DUMMYFUNCTION("""COMPUTED_VALUE"""),"311280")</f>
        <v>311280</v>
      </c>
      <c r="E7" s="13" t="s">
        <v>244</v>
      </c>
      <c r="F7" s="8" t="str">
        <f ca="1">IFERROR(__xludf.DUMMYFUNCTION("""COMPUTED_VALUE"""),"11")</f>
        <v>11</v>
      </c>
      <c r="G7" s="13" t="s">
        <v>4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8" t="str">
        <f ca="1">IFERROR(__xludf.DUMMYFUNCTION("""COMPUTED_VALUE"""),"407")</f>
        <v>407</v>
      </c>
      <c r="C8" s="8" t="str">
        <f ca="1">IFERROR(__xludf.DUMMYFUNCTION("""COMPUTED_VALUE"""),"高一愛")</f>
        <v>高一愛</v>
      </c>
      <c r="D8" s="8" t="str">
        <f ca="1">IFERROR(__xludf.DUMMYFUNCTION("""COMPUTED_VALUE"""),"311282")</f>
        <v>311282</v>
      </c>
      <c r="E8" s="13" t="s">
        <v>245</v>
      </c>
      <c r="F8" s="8" t="str">
        <f ca="1">IFERROR(__xludf.DUMMYFUNCTION("""COMPUTED_VALUE"""),"13")</f>
        <v>13</v>
      </c>
      <c r="G8" s="13" t="s">
        <v>4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8" t="str">
        <f ca="1">IFERROR(__xludf.DUMMYFUNCTION("""COMPUTED_VALUE"""),"407")</f>
        <v>407</v>
      </c>
      <c r="C9" s="8" t="str">
        <f ca="1">IFERROR(__xludf.DUMMYFUNCTION("""COMPUTED_VALUE"""),"高一愛")</f>
        <v>高一愛</v>
      </c>
      <c r="D9" s="8" t="str">
        <f ca="1">IFERROR(__xludf.DUMMYFUNCTION("""COMPUTED_VALUE"""),"311284")</f>
        <v>311284</v>
      </c>
      <c r="E9" s="13" t="s">
        <v>246</v>
      </c>
      <c r="F9" s="8" t="str">
        <f ca="1">IFERROR(__xludf.DUMMYFUNCTION("""COMPUTED_VALUE"""),"15")</f>
        <v>15</v>
      </c>
      <c r="G9" s="13" t="s">
        <v>4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8" t="str">
        <f ca="1">IFERROR(__xludf.DUMMYFUNCTION("""COMPUTED_VALUE"""),"407")</f>
        <v>407</v>
      </c>
      <c r="C10" s="8" t="str">
        <f ca="1">IFERROR(__xludf.DUMMYFUNCTION("""COMPUTED_VALUE"""),"高一愛")</f>
        <v>高一愛</v>
      </c>
      <c r="D10" s="8" t="str">
        <f ca="1">IFERROR(__xludf.DUMMYFUNCTION("""COMPUTED_VALUE"""),"311286")</f>
        <v>311286</v>
      </c>
      <c r="E10" s="13" t="s">
        <v>247</v>
      </c>
      <c r="F10" s="8" t="str">
        <f ca="1">IFERROR(__xludf.DUMMYFUNCTION("""COMPUTED_VALUE"""),"17")</f>
        <v>17</v>
      </c>
      <c r="G10" s="13" t="s">
        <v>4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8" t="str">
        <f ca="1">IFERROR(__xludf.DUMMYFUNCTION("""COMPUTED_VALUE"""),"407")</f>
        <v>407</v>
      </c>
      <c r="C11" s="8" t="str">
        <f ca="1">IFERROR(__xludf.DUMMYFUNCTION("""COMPUTED_VALUE"""),"高一愛")</f>
        <v>高一愛</v>
      </c>
      <c r="D11" s="8" t="str">
        <f ca="1">IFERROR(__xludf.DUMMYFUNCTION("""COMPUTED_VALUE"""),"311287")</f>
        <v>311287</v>
      </c>
      <c r="E11" s="13" t="s">
        <v>221</v>
      </c>
      <c r="F11" s="8" t="str">
        <f ca="1">IFERROR(__xludf.DUMMYFUNCTION("""COMPUTED_VALUE"""),"45")</f>
        <v>45</v>
      </c>
      <c r="G11" s="13" t="s">
        <v>4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8" t="str">
        <f ca="1">IFERROR(__xludf.DUMMYFUNCTION("""COMPUTED_VALUE"""),"407")</f>
        <v>407</v>
      </c>
      <c r="C12" s="8" t="str">
        <f ca="1">IFERROR(__xludf.DUMMYFUNCTION("""COMPUTED_VALUE"""),"高一愛")</f>
        <v>高一愛</v>
      </c>
      <c r="D12" s="8" t="str">
        <f ca="1">IFERROR(__xludf.DUMMYFUNCTION("""COMPUTED_VALUE"""),"311288")</f>
        <v>311288</v>
      </c>
      <c r="E12" s="13" t="s">
        <v>248</v>
      </c>
      <c r="F12" s="8" t="str">
        <f ca="1">IFERROR(__xludf.DUMMYFUNCTION("""COMPUTED_VALUE"""),"19")</f>
        <v>19</v>
      </c>
      <c r="G12" s="13" t="s">
        <v>4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8" t="str">
        <f ca="1">IFERROR(__xludf.DUMMYFUNCTION("""COMPUTED_VALUE"""),"407")</f>
        <v>407</v>
      </c>
      <c r="C13" s="8" t="str">
        <f ca="1">IFERROR(__xludf.DUMMYFUNCTION("""COMPUTED_VALUE"""),"高一愛")</f>
        <v>高一愛</v>
      </c>
      <c r="D13" s="8" t="str">
        <f ca="1">IFERROR(__xludf.DUMMYFUNCTION("""COMPUTED_VALUE"""),"311289")</f>
        <v>311289</v>
      </c>
      <c r="E13" s="13" t="s">
        <v>249</v>
      </c>
      <c r="F13" s="8" t="str">
        <f ca="1">IFERROR(__xludf.DUMMYFUNCTION("""COMPUTED_VALUE"""),"20")</f>
        <v>20</v>
      </c>
      <c r="G13" s="13" t="s">
        <v>4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8" t="str">
        <f ca="1">IFERROR(__xludf.DUMMYFUNCTION("""COMPUTED_VALUE"""),"407")</f>
        <v>407</v>
      </c>
      <c r="C14" s="8" t="str">
        <f ca="1">IFERROR(__xludf.DUMMYFUNCTION("""COMPUTED_VALUE"""),"高一愛")</f>
        <v>高一愛</v>
      </c>
      <c r="D14" s="8" t="str">
        <f ca="1">IFERROR(__xludf.DUMMYFUNCTION("""COMPUTED_VALUE"""),"311292")</f>
        <v>311292</v>
      </c>
      <c r="E14" s="13" t="s">
        <v>160</v>
      </c>
      <c r="F14" s="8" t="str">
        <f ca="1">IFERROR(__xludf.DUMMYFUNCTION("""COMPUTED_VALUE"""),"22")</f>
        <v>22</v>
      </c>
      <c r="G14" s="13" t="s">
        <v>4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8" t="str">
        <f ca="1">IFERROR(__xludf.DUMMYFUNCTION("""COMPUTED_VALUE"""),"407")</f>
        <v>407</v>
      </c>
      <c r="C15" s="8" t="str">
        <f ca="1">IFERROR(__xludf.DUMMYFUNCTION("""COMPUTED_VALUE"""),"高一愛")</f>
        <v>高一愛</v>
      </c>
      <c r="D15" s="8" t="str">
        <f ca="1">IFERROR(__xludf.DUMMYFUNCTION("""COMPUTED_VALUE"""),"311295")</f>
        <v>311295</v>
      </c>
      <c r="E15" s="13" t="s">
        <v>250</v>
      </c>
      <c r="F15" s="8" t="str">
        <f ca="1">IFERROR(__xludf.DUMMYFUNCTION("""COMPUTED_VALUE"""),"25")</f>
        <v>25</v>
      </c>
      <c r="G15" s="13" t="s">
        <v>4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8" t="str">
        <f ca="1">IFERROR(__xludf.DUMMYFUNCTION("""COMPUTED_VALUE"""),"407")</f>
        <v>407</v>
      </c>
      <c r="C16" s="8" t="str">
        <f ca="1">IFERROR(__xludf.DUMMYFUNCTION("""COMPUTED_VALUE"""),"高一愛")</f>
        <v>高一愛</v>
      </c>
      <c r="D16" s="8" t="str">
        <f ca="1">IFERROR(__xludf.DUMMYFUNCTION("""COMPUTED_VALUE"""),"311297")</f>
        <v>311297</v>
      </c>
      <c r="E16" s="13" t="s">
        <v>222</v>
      </c>
      <c r="F16" s="8" t="str">
        <f ca="1">IFERROR(__xludf.DUMMYFUNCTION("""COMPUTED_VALUE"""),"27")</f>
        <v>27</v>
      </c>
      <c r="G16" s="13" t="s">
        <v>4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8" t="str">
        <f ca="1">IFERROR(__xludf.DUMMYFUNCTION("""COMPUTED_VALUE"""),"407")</f>
        <v>407</v>
      </c>
      <c r="C17" s="8" t="str">
        <f ca="1">IFERROR(__xludf.DUMMYFUNCTION("""COMPUTED_VALUE"""),"高一愛")</f>
        <v>高一愛</v>
      </c>
      <c r="D17" s="8" t="str">
        <f ca="1">IFERROR(__xludf.DUMMYFUNCTION("""COMPUTED_VALUE"""),"311300")</f>
        <v>311300</v>
      </c>
      <c r="E17" s="13" t="s">
        <v>251</v>
      </c>
      <c r="F17" s="8" t="str">
        <f ca="1">IFERROR(__xludf.DUMMYFUNCTION("""COMPUTED_VALUE"""),"30")</f>
        <v>30</v>
      </c>
      <c r="G17" s="13" t="s">
        <v>4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8" t="str">
        <f ca="1">IFERROR(__xludf.DUMMYFUNCTION("""COMPUTED_VALUE"""),"407")</f>
        <v>407</v>
      </c>
      <c r="C18" s="8" t="str">
        <f ca="1">IFERROR(__xludf.DUMMYFUNCTION("""COMPUTED_VALUE"""),"高一愛")</f>
        <v>高一愛</v>
      </c>
      <c r="D18" s="8" t="str">
        <f ca="1">IFERROR(__xludf.DUMMYFUNCTION("""COMPUTED_VALUE"""),"311301")</f>
        <v>311301</v>
      </c>
      <c r="E18" s="13" t="s">
        <v>223</v>
      </c>
      <c r="F18" s="8" t="str">
        <f ca="1">IFERROR(__xludf.DUMMYFUNCTION("""COMPUTED_VALUE"""),"31")</f>
        <v>31</v>
      </c>
      <c r="G18" s="13" t="s">
        <v>4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8" t="str">
        <f ca="1">IFERROR(__xludf.DUMMYFUNCTION("""COMPUTED_VALUE"""),"407")</f>
        <v>407</v>
      </c>
      <c r="C19" s="8" t="str">
        <f ca="1">IFERROR(__xludf.DUMMYFUNCTION("""COMPUTED_VALUE"""),"高一愛")</f>
        <v>高一愛</v>
      </c>
      <c r="D19" s="8" t="str">
        <f ca="1">IFERROR(__xludf.DUMMYFUNCTION("""COMPUTED_VALUE"""),"311302")</f>
        <v>311302</v>
      </c>
      <c r="E19" s="13" t="s">
        <v>252</v>
      </c>
      <c r="F19" s="8" t="str">
        <f ca="1">IFERROR(__xludf.DUMMYFUNCTION("""COMPUTED_VALUE"""),"32")</f>
        <v>32</v>
      </c>
      <c r="G19" s="13" t="s">
        <v>4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8" t="str">
        <f ca="1">IFERROR(__xludf.DUMMYFUNCTION("""COMPUTED_VALUE"""),"407")</f>
        <v>407</v>
      </c>
      <c r="C20" s="8" t="str">
        <f ca="1">IFERROR(__xludf.DUMMYFUNCTION("""COMPUTED_VALUE"""),"高一愛")</f>
        <v>高一愛</v>
      </c>
      <c r="D20" s="8" t="str">
        <f ca="1">IFERROR(__xludf.DUMMYFUNCTION("""COMPUTED_VALUE"""),"311303")</f>
        <v>311303</v>
      </c>
      <c r="E20" s="13" t="s">
        <v>253</v>
      </c>
      <c r="F20" s="8" t="str">
        <f ca="1">IFERROR(__xludf.DUMMYFUNCTION("""COMPUTED_VALUE"""),"33")</f>
        <v>33</v>
      </c>
      <c r="G20" s="13" t="s">
        <v>4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8" t="str">
        <f ca="1">IFERROR(__xludf.DUMMYFUNCTION("""COMPUTED_VALUE"""),"407")</f>
        <v>407</v>
      </c>
      <c r="C21" s="8" t="str">
        <f ca="1">IFERROR(__xludf.DUMMYFUNCTION("""COMPUTED_VALUE"""),"高一愛")</f>
        <v>高一愛</v>
      </c>
      <c r="D21" s="8" t="str">
        <f ca="1">IFERROR(__xludf.DUMMYFUNCTION("""COMPUTED_VALUE"""),"311304")</f>
        <v>311304</v>
      </c>
      <c r="E21" s="13" t="s">
        <v>254</v>
      </c>
      <c r="F21" s="8" t="str">
        <f ca="1">IFERROR(__xludf.DUMMYFUNCTION("""COMPUTED_VALUE"""),"34")</f>
        <v>34</v>
      </c>
      <c r="G21" s="13" t="s">
        <v>4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8" t="str">
        <f ca="1">IFERROR(__xludf.DUMMYFUNCTION("""COMPUTED_VALUE"""),"407")</f>
        <v>407</v>
      </c>
      <c r="C22" s="8" t="str">
        <f ca="1">IFERROR(__xludf.DUMMYFUNCTION("""COMPUTED_VALUE"""),"高一愛")</f>
        <v>高一愛</v>
      </c>
      <c r="D22" s="8" t="str">
        <f ca="1">IFERROR(__xludf.DUMMYFUNCTION("""COMPUTED_VALUE"""),"311309")</f>
        <v>311309</v>
      </c>
      <c r="E22" s="13" t="s">
        <v>255</v>
      </c>
      <c r="F22" s="8" t="str">
        <f ca="1">IFERROR(__xludf.DUMMYFUNCTION("""COMPUTED_VALUE"""),"39")</f>
        <v>39</v>
      </c>
      <c r="G22" s="13" t="s">
        <v>4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IFERROR(__xludf.DUMMYFUNCTION("""COMPUTED_VALUE"""),"407")</f>
        <v>407</v>
      </c>
      <c r="C23" s="8" t="str">
        <f ca="1">IFERROR(__xludf.DUMMYFUNCTION("""COMPUTED_VALUE"""),"高一愛")</f>
        <v>高一愛</v>
      </c>
      <c r="D23" s="8" t="str">
        <f ca="1">IFERROR(__xludf.DUMMYFUNCTION("""COMPUTED_VALUE"""),"311310")</f>
        <v>311310</v>
      </c>
      <c r="E23" s="13" t="s">
        <v>256</v>
      </c>
      <c r="F23" s="8" t="str">
        <f ca="1">IFERROR(__xludf.DUMMYFUNCTION("""COMPUTED_VALUE"""),"40")</f>
        <v>40</v>
      </c>
      <c r="G23" s="13" t="s">
        <v>4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IFERROR(__xludf.DUMMYFUNCTION("""COMPUTED_VALUE"""),"407")</f>
        <v>407</v>
      </c>
      <c r="C24" s="8" t="str">
        <f ca="1">IFERROR(__xludf.DUMMYFUNCTION("""COMPUTED_VALUE"""),"高一愛")</f>
        <v>高一愛</v>
      </c>
      <c r="D24" s="8" t="str">
        <f ca="1">IFERROR(__xludf.DUMMYFUNCTION("""COMPUTED_VALUE"""),"311311")</f>
        <v>311311</v>
      </c>
      <c r="E24" s="13" t="s">
        <v>257</v>
      </c>
      <c r="F24" s="8" t="str">
        <f ca="1">IFERROR(__xludf.DUMMYFUNCTION("""COMPUTED_VALUE"""),"41")</f>
        <v>41</v>
      </c>
      <c r="G24" s="13" t="s">
        <v>4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IFERROR(__xludf.DUMMYFUNCTION("""COMPUTED_VALUE"""),"407")</f>
        <v>407</v>
      </c>
      <c r="C25" s="8" t="str">
        <f ca="1">IFERROR(__xludf.DUMMYFUNCTION("""COMPUTED_VALUE"""),"高一愛")</f>
        <v>高一愛</v>
      </c>
      <c r="D25" s="8" t="str">
        <f ca="1">IFERROR(__xludf.DUMMYFUNCTION("""COMPUTED_VALUE"""),"311312")</f>
        <v>311312</v>
      </c>
      <c r="E25" s="13" t="s">
        <v>258</v>
      </c>
      <c r="F25" s="8" t="str">
        <f ca="1">IFERROR(__xludf.DUMMYFUNCTION("""COMPUTED_VALUE"""),"42")</f>
        <v>42</v>
      </c>
      <c r="G25" s="13" t="s">
        <v>4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IFERROR(__xludf.DUMMYFUNCTION("""COMPUTED_VALUE"""),"407")</f>
        <v>407</v>
      </c>
      <c r="C26" s="8" t="str">
        <f ca="1">IFERROR(__xludf.DUMMYFUNCTION("""COMPUTED_VALUE"""),"高一愛")</f>
        <v>高一愛</v>
      </c>
      <c r="D26" s="8" t="str">
        <f ca="1">IFERROR(__xludf.DUMMYFUNCTION("""COMPUTED_VALUE"""),"311313")</f>
        <v>311313</v>
      </c>
      <c r="E26" s="13" t="s">
        <v>259</v>
      </c>
      <c r="F26" s="8" t="str">
        <f ca="1">IFERROR(__xludf.DUMMYFUNCTION("""COMPUTED_VALUE"""),"43")</f>
        <v>43</v>
      </c>
      <c r="G26" s="13" t="s">
        <v>4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IFERROR(__xludf.DUMMYFUNCTION("""COMPUTED_VALUE"""),"408")</f>
        <v>408</v>
      </c>
      <c r="C27" s="8" t="str">
        <f ca="1">IFERROR(__xludf.DUMMYFUNCTION("""COMPUTED_VALUE"""),"高一真")</f>
        <v>高一真</v>
      </c>
      <c r="D27" s="8" t="str">
        <f ca="1">IFERROR(__xludf.DUMMYFUNCTION("""COMPUTED_VALUE"""),"311319")</f>
        <v>311319</v>
      </c>
      <c r="E27" s="13" t="s">
        <v>225</v>
      </c>
      <c r="F27" s="8" t="str">
        <f ca="1">IFERROR(__xludf.DUMMYFUNCTION("""COMPUTED_VALUE"""),"06")</f>
        <v>06</v>
      </c>
      <c r="G27" s="13" t="s">
        <v>4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8" t="str">
        <f ca="1">IFERROR(__xludf.DUMMYFUNCTION("""COMPUTED_VALUE"""),"408")</f>
        <v>408</v>
      </c>
      <c r="C28" s="8" t="str">
        <f ca="1">IFERROR(__xludf.DUMMYFUNCTION("""COMPUTED_VALUE"""),"高一真")</f>
        <v>高一真</v>
      </c>
      <c r="D28" s="8" t="str">
        <f ca="1">IFERROR(__xludf.DUMMYFUNCTION("""COMPUTED_VALUE"""),"311320")</f>
        <v>311320</v>
      </c>
      <c r="E28" s="13" t="s">
        <v>226</v>
      </c>
      <c r="F28" s="8" t="str">
        <f ca="1">IFERROR(__xludf.DUMMYFUNCTION("""COMPUTED_VALUE"""),"07")</f>
        <v>07</v>
      </c>
      <c r="G28" s="13" t="s">
        <v>4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>
        <f t="shared" ca="1" si="0"/>
        <v>25</v>
      </c>
      <c r="B29" s="8" t="str">
        <f ca="1">IFERROR(__xludf.DUMMYFUNCTION("""COMPUTED_VALUE"""),"408")</f>
        <v>408</v>
      </c>
      <c r="C29" s="8" t="str">
        <f ca="1">IFERROR(__xludf.DUMMYFUNCTION("""COMPUTED_VALUE"""),"高一真")</f>
        <v>高一真</v>
      </c>
      <c r="D29" s="8" t="str">
        <f ca="1">IFERROR(__xludf.DUMMYFUNCTION("""COMPUTED_VALUE"""),"311322")</f>
        <v>311322</v>
      </c>
      <c r="E29" s="13" t="s">
        <v>260</v>
      </c>
      <c r="F29" s="8" t="str">
        <f ca="1">IFERROR(__xludf.DUMMYFUNCTION("""COMPUTED_VALUE"""),"09")</f>
        <v>09</v>
      </c>
      <c r="G29" s="13" t="s">
        <v>4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>
        <f t="shared" ca="1" si="0"/>
        <v>26</v>
      </c>
      <c r="B30" s="8" t="str">
        <f ca="1">IFERROR(__xludf.DUMMYFUNCTION("""COMPUTED_VALUE"""),"408")</f>
        <v>408</v>
      </c>
      <c r="C30" s="8" t="str">
        <f ca="1">IFERROR(__xludf.DUMMYFUNCTION("""COMPUTED_VALUE"""),"高一真")</f>
        <v>高一真</v>
      </c>
      <c r="D30" s="8" t="str">
        <f ca="1">IFERROR(__xludf.DUMMYFUNCTION("""COMPUTED_VALUE"""),"311326")</f>
        <v>311326</v>
      </c>
      <c r="E30" s="13" t="s">
        <v>261</v>
      </c>
      <c r="F30" s="8" t="str">
        <f ca="1">IFERROR(__xludf.DUMMYFUNCTION("""COMPUTED_VALUE"""),"13")</f>
        <v>13</v>
      </c>
      <c r="G30" s="13" t="s">
        <v>4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>
        <f t="shared" ca="1" si="0"/>
        <v>27</v>
      </c>
      <c r="B31" s="8" t="str">
        <f ca="1">IFERROR(__xludf.DUMMYFUNCTION("""COMPUTED_VALUE"""),"408")</f>
        <v>408</v>
      </c>
      <c r="C31" s="8" t="str">
        <f ca="1">IFERROR(__xludf.DUMMYFUNCTION("""COMPUTED_VALUE"""),"高一真")</f>
        <v>高一真</v>
      </c>
      <c r="D31" s="8" t="str">
        <f ca="1">IFERROR(__xludf.DUMMYFUNCTION("""COMPUTED_VALUE"""),"311331")</f>
        <v>311331</v>
      </c>
      <c r="E31" s="13" t="s">
        <v>154</v>
      </c>
      <c r="F31" s="8" t="str">
        <f ca="1">IFERROR(__xludf.DUMMYFUNCTION("""COMPUTED_VALUE"""),"18")</f>
        <v>18</v>
      </c>
      <c r="G31" s="13" t="s">
        <v>4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>
        <f t="shared" ca="1" si="0"/>
        <v>28</v>
      </c>
      <c r="B32" s="8" t="str">
        <f ca="1">IFERROR(__xludf.DUMMYFUNCTION("""COMPUTED_VALUE"""),"408")</f>
        <v>408</v>
      </c>
      <c r="C32" s="8" t="str">
        <f ca="1">IFERROR(__xludf.DUMMYFUNCTION("""COMPUTED_VALUE"""),"高一真")</f>
        <v>高一真</v>
      </c>
      <c r="D32" s="8" t="str">
        <f ca="1">IFERROR(__xludf.DUMMYFUNCTION("""COMPUTED_VALUE"""),"311332")</f>
        <v>311332</v>
      </c>
      <c r="E32" s="13" t="s">
        <v>228</v>
      </c>
      <c r="F32" s="8" t="str">
        <f ca="1">IFERROR(__xludf.DUMMYFUNCTION("""COMPUTED_VALUE"""),"19")</f>
        <v>19</v>
      </c>
      <c r="G32" s="13" t="s">
        <v>4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>
        <f t="shared" ca="1" si="0"/>
        <v>29</v>
      </c>
      <c r="B33" s="8" t="str">
        <f ca="1">IFERROR(__xludf.DUMMYFUNCTION("""COMPUTED_VALUE"""),"408")</f>
        <v>408</v>
      </c>
      <c r="C33" s="8" t="str">
        <f ca="1">IFERROR(__xludf.DUMMYFUNCTION("""COMPUTED_VALUE"""),"高一真")</f>
        <v>高一真</v>
      </c>
      <c r="D33" s="8" t="str">
        <f ca="1">IFERROR(__xludf.DUMMYFUNCTION("""COMPUTED_VALUE"""),"311335")</f>
        <v>311335</v>
      </c>
      <c r="E33" s="13" t="s">
        <v>230</v>
      </c>
      <c r="F33" s="8" t="str">
        <f ca="1">IFERROR(__xludf.DUMMYFUNCTION("""COMPUTED_VALUE"""),"22")</f>
        <v>22</v>
      </c>
      <c r="G33" s="13" t="s">
        <v>4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>
        <f t="shared" ca="1" si="0"/>
        <v>30</v>
      </c>
      <c r="B34" s="8" t="str">
        <f ca="1">IFERROR(__xludf.DUMMYFUNCTION("""COMPUTED_VALUE"""),"408")</f>
        <v>408</v>
      </c>
      <c r="C34" s="8" t="str">
        <f ca="1">IFERROR(__xludf.DUMMYFUNCTION("""COMPUTED_VALUE"""),"高一真")</f>
        <v>高一真</v>
      </c>
      <c r="D34" s="8" t="str">
        <f ca="1">IFERROR(__xludf.DUMMYFUNCTION("""COMPUTED_VALUE"""),"311340")</f>
        <v>311340</v>
      </c>
      <c r="E34" s="13" t="s">
        <v>232</v>
      </c>
      <c r="F34" s="8" t="str">
        <f ca="1">IFERROR(__xludf.DUMMYFUNCTION("""COMPUTED_VALUE"""),"27")</f>
        <v>27</v>
      </c>
      <c r="G34" s="13" t="s">
        <v>4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>
        <f t="shared" ca="1" si="0"/>
        <v>31</v>
      </c>
      <c r="B35" s="8" t="str">
        <f ca="1">IFERROR(__xludf.DUMMYFUNCTION("""COMPUTED_VALUE"""),"408")</f>
        <v>408</v>
      </c>
      <c r="C35" s="8" t="str">
        <f ca="1">IFERROR(__xludf.DUMMYFUNCTION("""COMPUTED_VALUE"""),"高一真")</f>
        <v>高一真</v>
      </c>
      <c r="D35" s="8" t="str">
        <f ca="1">IFERROR(__xludf.DUMMYFUNCTION("""COMPUTED_VALUE"""),"311341")</f>
        <v>311341</v>
      </c>
      <c r="E35" s="13" t="s">
        <v>233</v>
      </c>
      <c r="F35" s="8" t="str">
        <f ca="1">IFERROR(__xludf.DUMMYFUNCTION("""COMPUTED_VALUE"""),"28")</f>
        <v>28</v>
      </c>
      <c r="G35" s="13" t="s">
        <v>4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>
        <f t="shared" ca="1" si="0"/>
        <v>32</v>
      </c>
      <c r="B36" s="8" t="str">
        <f ca="1">IFERROR(__xludf.DUMMYFUNCTION("""COMPUTED_VALUE"""),"408")</f>
        <v>408</v>
      </c>
      <c r="C36" s="8" t="str">
        <f ca="1">IFERROR(__xludf.DUMMYFUNCTION("""COMPUTED_VALUE"""),"高一真")</f>
        <v>高一真</v>
      </c>
      <c r="D36" s="8" t="str">
        <f ca="1">IFERROR(__xludf.DUMMYFUNCTION("""COMPUTED_VALUE"""),"311343")</f>
        <v>311343</v>
      </c>
      <c r="E36" s="13" t="s">
        <v>235</v>
      </c>
      <c r="F36" s="8" t="str">
        <f ca="1">IFERROR(__xludf.DUMMYFUNCTION("""COMPUTED_VALUE"""),"30")</f>
        <v>30</v>
      </c>
      <c r="G36" s="13" t="s">
        <v>4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>
        <f t="shared" ca="1" si="0"/>
        <v>33</v>
      </c>
      <c r="B37" s="8" t="str">
        <f ca="1">IFERROR(__xludf.DUMMYFUNCTION("""COMPUTED_VALUE"""),"408")</f>
        <v>408</v>
      </c>
      <c r="C37" s="8" t="str">
        <f ca="1">IFERROR(__xludf.DUMMYFUNCTION("""COMPUTED_VALUE"""),"高一真")</f>
        <v>高一真</v>
      </c>
      <c r="D37" s="8" t="str">
        <f ca="1">IFERROR(__xludf.DUMMYFUNCTION("""COMPUTED_VALUE"""),"311344")</f>
        <v>311344</v>
      </c>
      <c r="E37" s="13" t="s">
        <v>236</v>
      </c>
      <c r="F37" s="8" t="str">
        <f ca="1">IFERROR(__xludf.DUMMYFUNCTION("""COMPUTED_VALUE"""),"31")</f>
        <v>31</v>
      </c>
      <c r="G37" s="13" t="s">
        <v>4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>
        <f t="shared" ca="1" si="0"/>
        <v>34</v>
      </c>
      <c r="B38" s="8" t="str">
        <f ca="1">IFERROR(__xludf.DUMMYFUNCTION("""COMPUTED_VALUE"""),"408")</f>
        <v>408</v>
      </c>
      <c r="C38" s="8" t="str">
        <f ca="1">IFERROR(__xludf.DUMMYFUNCTION("""COMPUTED_VALUE"""),"高一真")</f>
        <v>高一真</v>
      </c>
      <c r="D38" s="8" t="str">
        <f ca="1">IFERROR(__xludf.DUMMYFUNCTION("""COMPUTED_VALUE"""),"311349")</f>
        <v>311349</v>
      </c>
      <c r="E38" s="13" t="s">
        <v>238</v>
      </c>
      <c r="F38" s="8" t="str">
        <f ca="1">IFERROR(__xludf.DUMMYFUNCTION("""COMPUTED_VALUE"""),"36")</f>
        <v>36</v>
      </c>
      <c r="G38" s="13" t="s">
        <v>4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>
        <f t="shared" ca="1" si="0"/>
        <v>35</v>
      </c>
      <c r="B39" s="8" t="str">
        <f ca="1">IFERROR(__xludf.DUMMYFUNCTION("""COMPUTED_VALUE"""),"408")</f>
        <v>408</v>
      </c>
      <c r="C39" s="8" t="str">
        <f ca="1">IFERROR(__xludf.DUMMYFUNCTION("""COMPUTED_VALUE"""),"高一真")</f>
        <v>高一真</v>
      </c>
      <c r="D39" s="8" t="str">
        <f ca="1">IFERROR(__xludf.DUMMYFUNCTION("""COMPUTED_VALUE"""),"311350")</f>
        <v>311350</v>
      </c>
      <c r="E39" s="13" t="s">
        <v>239</v>
      </c>
      <c r="F39" s="8" t="str">
        <f ca="1">IFERROR(__xludf.DUMMYFUNCTION("""COMPUTED_VALUE"""),"37")</f>
        <v>37</v>
      </c>
      <c r="G39" s="13" t="s">
        <v>4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>
        <f t="shared" ca="1" si="0"/>
        <v>36</v>
      </c>
      <c r="B40" s="8" t="str">
        <f ca="1">IFERROR(__xludf.DUMMYFUNCTION("""COMPUTED_VALUE"""),"408")</f>
        <v>408</v>
      </c>
      <c r="C40" s="8" t="str">
        <f ca="1">IFERROR(__xludf.DUMMYFUNCTION("""COMPUTED_VALUE"""),"高一真")</f>
        <v>高一真</v>
      </c>
      <c r="D40" s="8" t="str">
        <f ca="1">IFERROR(__xludf.DUMMYFUNCTION("""COMPUTED_VALUE"""),"311352")</f>
        <v>311352</v>
      </c>
      <c r="E40" s="13" t="s">
        <v>426</v>
      </c>
      <c r="F40" s="8" t="str">
        <f ca="1">IFERROR(__xludf.DUMMYFUNCTION("""COMPUTED_VALUE"""),"39")</f>
        <v>39</v>
      </c>
      <c r="G40" s="13" t="s">
        <v>4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>
        <f t="shared" ca="1" si="0"/>
        <v>37</v>
      </c>
      <c r="B41" s="8" t="str">
        <f ca="1">IFERROR(__xludf.DUMMYFUNCTION("""COMPUTED_VALUE"""),"408")</f>
        <v>408</v>
      </c>
      <c r="C41" s="8" t="str">
        <f ca="1">IFERROR(__xludf.DUMMYFUNCTION("""COMPUTED_VALUE"""),"高一真")</f>
        <v>高一真</v>
      </c>
      <c r="D41" s="8" t="str">
        <f ca="1">IFERROR(__xludf.DUMMYFUNCTION("""COMPUTED_VALUE"""),"311353")</f>
        <v>311353</v>
      </c>
      <c r="E41" s="13" t="s">
        <v>240</v>
      </c>
      <c r="F41" s="8" t="str">
        <f ca="1">IFERROR(__xludf.DUMMYFUNCTION("""COMPUTED_VALUE"""),"40")</f>
        <v>40</v>
      </c>
      <c r="G41" s="13" t="s">
        <v>4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>
        <f t="shared" ca="1" si="0"/>
        <v>38</v>
      </c>
      <c r="B42" s="8" t="str">
        <f ca="1">IFERROR(__xludf.DUMMYFUNCTION("""COMPUTED_VALUE"""),"408")</f>
        <v>408</v>
      </c>
      <c r="C42" s="8" t="str">
        <f ca="1">IFERROR(__xludf.DUMMYFUNCTION("""COMPUTED_VALUE"""),"高一真")</f>
        <v>高一真</v>
      </c>
      <c r="D42" s="8" t="str">
        <f ca="1">IFERROR(__xludf.DUMMYFUNCTION("""COMPUTED_VALUE"""),"311355")</f>
        <v>311355</v>
      </c>
      <c r="E42" s="13" t="s">
        <v>241</v>
      </c>
      <c r="F42" s="8" t="str">
        <f ca="1">IFERROR(__xludf.DUMMYFUNCTION("""COMPUTED_VALUE"""),"42")</f>
        <v>42</v>
      </c>
      <c r="G42" s="13" t="s">
        <v>4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>
        <f t="shared" ca="1" si="0"/>
        <v>39</v>
      </c>
      <c r="B43" s="8" t="str">
        <f ca="1">IFERROR(__xludf.DUMMYFUNCTION("""COMPUTED_VALUE"""),"408")</f>
        <v>408</v>
      </c>
      <c r="C43" s="8" t="str">
        <f ca="1">IFERROR(__xludf.DUMMYFUNCTION("""COMPUTED_VALUE"""),"高一真")</f>
        <v>高一真</v>
      </c>
      <c r="D43" s="8" t="str">
        <f ca="1">IFERROR(__xludf.DUMMYFUNCTION("""COMPUTED_VALUE"""),"311357")</f>
        <v>311357</v>
      </c>
      <c r="E43" s="13" t="s">
        <v>242</v>
      </c>
      <c r="F43" s="8" t="str">
        <f ca="1">IFERROR(__xludf.DUMMYFUNCTION("""COMPUTED_VALUE"""),"44")</f>
        <v>44</v>
      </c>
      <c r="G43" s="13" t="s">
        <v>4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>
        <f t="shared" ca="1" si="0"/>
        <v>40</v>
      </c>
      <c r="B44" s="8" t="str">
        <f ca="1">IFERROR(__xludf.DUMMYFUNCTION("""COMPUTED_VALUE"""),"延修")</f>
        <v>延修</v>
      </c>
      <c r="C44" s="8"/>
      <c r="D44" s="8" t="str">
        <f ca="1">IFERROR(__xludf.DUMMYFUNCTION("""COMPUTED_VALUE"""),"011278")</f>
        <v>011278</v>
      </c>
      <c r="E44" s="13" t="s">
        <v>167</v>
      </c>
      <c r="F44" s="8"/>
      <c r="G44" s="13" t="s">
        <v>4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/>
      <c r="B45" s="13"/>
      <c r="C45" s="13"/>
      <c r="D45" s="13"/>
      <c r="E45" s="13"/>
      <c r="F45" s="13"/>
      <c r="G45" s="13"/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</row>
    <row r="88" spans="1:26" s="16" customFormat="1" ht="27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</row>
    <row r="89" spans="1:26" s="16" customFormat="1" ht="27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</row>
    <row r="90" spans="1:26" s="16" customFormat="1" ht="27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</row>
    <row r="91" spans="1:26" s="16" customFormat="1" ht="27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26" s="16" customFormat="1" ht="27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</row>
    <row r="93" spans="1:26" s="16" customFormat="1" ht="27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</row>
    <row r="94" spans="1:26" s="16" customFormat="1" ht="27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</row>
    <row r="95" spans="1:26" s="16" customFormat="1" ht="27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26" s="16" customFormat="1" ht="27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</row>
    <row r="97" spans="1:17" s="16" customFormat="1" ht="27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</row>
    <row r="98" spans="1:17" s="16" customFormat="1" ht="27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</row>
    <row r="99" spans="1:17" s="16" customFormat="1" ht="27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</row>
    <row r="100" spans="1:17" s="16" customFormat="1" ht="27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</row>
    <row r="101" spans="1:17" s="16" customFormat="1" ht="27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</row>
    <row r="102" spans="1:17" s="16" customFormat="1" ht="27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</row>
    <row r="103" spans="1:17" s="16" customFormat="1" ht="27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</row>
    <row r="104" spans="1:17" s="16" customFormat="1" ht="27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</row>
    <row r="105" spans="1:17" s="16" customFormat="1" ht="27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</row>
    <row r="106" spans="1:17" s="16" customFormat="1" ht="27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</row>
    <row r="107" spans="1:17" s="16" customFormat="1" ht="27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</row>
    <row r="108" spans="1:17" s="16" customFormat="1" ht="27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s="16" customFormat="1" ht="27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</row>
    <row r="110" spans="1:17" s="16" customFormat="1" ht="27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</row>
    <row r="111" spans="1:17" s="16" customFormat="1" ht="27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</row>
    <row r="112" spans="1:17" s="16" customFormat="1" ht="27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26" s="16" customFormat="1" ht="27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</row>
    <row r="114" spans="1:26" s="16" customFormat="1" ht="27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</row>
    <row r="115" spans="1:26" s="16" customFormat="1" ht="27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</row>
    <row r="116" spans="1:26" s="16" customFormat="1" ht="27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</row>
    <row r="117" spans="1:26" s="16" customFormat="1" ht="27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</row>
    <row r="118" spans="1:26" s="16" customFormat="1" ht="27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</row>
    <row r="119" spans="1:26" s="16" customFormat="1" ht="27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</row>
    <row r="120" spans="1:26" s="16" customFormat="1" ht="27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</row>
    <row r="121" spans="1:26" s="16" customFormat="1" ht="27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</row>
    <row r="122" spans="1:26" s="16" customFormat="1" ht="27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26" s="16" customFormat="1" ht="27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</row>
    <row r="124" spans="1:26" s="16" customFormat="1" ht="27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</row>
    <row r="125" spans="1:26" s="16" customFormat="1" ht="27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</row>
    <row r="126" spans="1:26" s="16" customFormat="1" ht="27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</row>
    <row r="127" spans="1:26" s="16" customFormat="1" ht="27" customHeight="1">
      <c r="A127" s="13" t="str">
        <f>IF(B127&lt;&gt;"",A44+1,"")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4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6" orientation="portrait" r:id="rId1"/>
  <rowBreaks count="1" manualBreakCount="1">
    <brk id="4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108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19" t="s">
        <v>13</v>
      </c>
      <c r="D2" s="18" t="s">
        <v>25</v>
      </c>
      <c r="E2" s="20" t="s">
        <v>62</v>
      </c>
      <c r="F2" s="18" t="s">
        <v>1</v>
      </c>
      <c r="G2" s="21">
        <f ca="1">A28</f>
        <v>24</v>
      </c>
      <c r="H2" s="38" t="s">
        <v>2</v>
      </c>
      <c r="I2" s="39"/>
      <c r="J2" s="29" t="s">
        <v>47</v>
      </c>
      <c r="K2" s="30"/>
      <c r="L2" s="33" t="s">
        <v>82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40" t="s">
        <v>77</v>
      </c>
      <c r="I3" s="33"/>
      <c r="J3" s="33"/>
      <c r="K3" s="33"/>
      <c r="L3" s="33"/>
      <c r="M3" s="33"/>
      <c r="N3" s="33"/>
      <c r="O3" s="41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v>1</v>
      </c>
      <c r="B5" s="13" t="str">
        <f ca="1">IFERROR(__xludf.DUMMYFUNCTION("QUERY('已繳費待成班'!A:AC,""select B,D,G,E,F where M='""&amp;B1&amp;""' order by B,M,Z"",0)"),"405")</f>
        <v>405</v>
      </c>
      <c r="C5" s="13" t="str">
        <f ca="1">IFERROR(__xludf.DUMMYFUNCTION("""COMPUTED_VALUE"""),"高一信")</f>
        <v>高一信</v>
      </c>
      <c r="D5" s="13" t="str">
        <f ca="1">IFERROR(__xludf.DUMMYFUNCTION("""COMPUTED_VALUE"""),"311219")</f>
        <v>311219</v>
      </c>
      <c r="E5" s="13" t="s">
        <v>171</v>
      </c>
      <c r="F5" s="13" t="str">
        <f ca="1">IFERROR(__xludf.DUMMYFUNCTION("""COMPUTED_VALUE"""),"39")</f>
        <v>39</v>
      </c>
      <c r="G5" s="13" t="s">
        <v>13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127" ca="1" si="0">IF(B6&lt;&gt;"",A5+1,"")</f>
        <v>2</v>
      </c>
      <c r="B6" s="13" t="str">
        <f ca="1">IFERROR(__xludf.DUMMYFUNCTION("""COMPUTED_VALUE"""),"405")</f>
        <v>405</v>
      </c>
      <c r="C6" s="13" t="str">
        <f ca="1">IFERROR(__xludf.DUMMYFUNCTION("""COMPUTED_VALUE"""),"高一信")</f>
        <v>高一信</v>
      </c>
      <c r="D6" s="13" t="str">
        <f ca="1">IFERROR(__xludf.DUMMYFUNCTION("""COMPUTED_VALUE"""),"311221")</f>
        <v>311221</v>
      </c>
      <c r="E6" s="13" t="s">
        <v>172</v>
      </c>
      <c r="F6" s="13" t="str">
        <f ca="1">IFERROR(__xludf.DUMMYFUNCTION("""COMPUTED_VALUE"""),"41")</f>
        <v>41</v>
      </c>
      <c r="G6" s="13" t="s">
        <v>13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IFERROR(__xludf.DUMMYFUNCTION("""COMPUTED_VALUE"""),"405")</f>
        <v>405</v>
      </c>
      <c r="C7" s="13" t="str">
        <f ca="1">IFERROR(__xludf.DUMMYFUNCTION("""COMPUTED_VALUE"""),"高一信")</f>
        <v>高一信</v>
      </c>
      <c r="D7" s="13" t="str">
        <f ca="1">IFERROR(__xludf.DUMMYFUNCTION("""COMPUTED_VALUE"""),"311225")</f>
        <v>311225</v>
      </c>
      <c r="E7" s="13" t="s">
        <v>268</v>
      </c>
      <c r="F7" s="13" t="str">
        <f ca="1">IFERROR(__xludf.DUMMYFUNCTION("""COMPUTED_VALUE"""),"31")</f>
        <v>31</v>
      </c>
      <c r="G7" s="13" t="s">
        <v>13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IFERROR(__xludf.DUMMYFUNCTION("""COMPUTED_VALUE"""),"406")</f>
        <v>406</v>
      </c>
      <c r="C8" s="13" t="str">
        <f ca="1">IFERROR(__xludf.DUMMYFUNCTION("""COMPUTED_VALUE"""),"高一望")</f>
        <v>高一望</v>
      </c>
      <c r="D8" s="13" t="str">
        <f ca="1">IFERROR(__xludf.DUMMYFUNCTION("""COMPUTED_VALUE"""),"311227")</f>
        <v>311227</v>
      </c>
      <c r="E8" s="13" t="s">
        <v>174</v>
      </c>
      <c r="F8" s="13" t="str">
        <f ca="1">IFERROR(__xludf.DUMMYFUNCTION("""COMPUTED_VALUE"""),"02")</f>
        <v>02</v>
      </c>
      <c r="G8" s="13" t="s">
        <v>13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IFERROR(__xludf.DUMMYFUNCTION("""COMPUTED_VALUE"""),"406")</f>
        <v>406</v>
      </c>
      <c r="C9" s="13" t="str">
        <f ca="1">IFERROR(__xludf.DUMMYFUNCTION("""COMPUTED_VALUE"""),"高一望")</f>
        <v>高一望</v>
      </c>
      <c r="D9" s="13" t="str">
        <f ca="1">IFERROR(__xludf.DUMMYFUNCTION("""COMPUTED_VALUE"""),"311228")</f>
        <v>311228</v>
      </c>
      <c r="E9" s="13" t="s">
        <v>175</v>
      </c>
      <c r="F9" s="13" t="str">
        <f ca="1">IFERROR(__xludf.DUMMYFUNCTION("""COMPUTED_VALUE"""),"03")</f>
        <v>03</v>
      </c>
      <c r="G9" s="13" t="s">
        <v>13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IFERROR(__xludf.DUMMYFUNCTION("""COMPUTED_VALUE"""),"406")</f>
        <v>406</v>
      </c>
      <c r="C10" s="13" t="str">
        <f ca="1">IFERROR(__xludf.DUMMYFUNCTION("""COMPUTED_VALUE"""),"高一望")</f>
        <v>高一望</v>
      </c>
      <c r="D10" s="13" t="str">
        <f ca="1">IFERROR(__xludf.DUMMYFUNCTION("""COMPUTED_VALUE"""),"311231")</f>
        <v>311231</v>
      </c>
      <c r="E10" s="13" t="s">
        <v>176</v>
      </c>
      <c r="F10" s="13" t="str">
        <f ca="1">IFERROR(__xludf.DUMMYFUNCTION("""COMPUTED_VALUE"""),"06")</f>
        <v>06</v>
      </c>
      <c r="G10" s="13" t="s">
        <v>13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IFERROR(__xludf.DUMMYFUNCTION("""COMPUTED_VALUE"""),"406")</f>
        <v>406</v>
      </c>
      <c r="C11" s="13" t="str">
        <f ca="1">IFERROR(__xludf.DUMMYFUNCTION("""COMPUTED_VALUE"""),"高一望")</f>
        <v>高一望</v>
      </c>
      <c r="D11" s="13" t="str">
        <f ca="1">IFERROR(__xludf.DUMMYFUNCTION("""COMPUTED_VALUE"""),"311232")</f>
        <v>311232</v>
      </c>
      <c r="E11" s="13" t="s">
        <v>177</v>
      </c>
      <c r="F11" s="13" t="str">
        <f ca="1">IFERROR(__xludf.DUMMYFUNCTION("""COMPUTED_VALUE"""),"07")</f>
        <v>07</v>
      </c>
      <c r="G11" s="13" t="s">
        <v>13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IFERROR(__xludf.DUMMYFUNCTION("""COMPUTED_VALUE"""),"406")</f>
        <v>406</v>
      </c>
      <c r="C12" s="13" t="str">
        <f ca="1">IFERROR(__xludf.DUMMYFUNCTION("""COMPUTED_VALUE"""),"高一望")</f>
        <v>高一望</v>
      </c>
      <c r="D12" s="13" t="str">
        <f ca="1">IFERROR(__xludf.DUMMYFUNCTION("""COMPUTED_VALUE"""),"311241")</f>
        <v>311241</v>
      </c>
      <c r="E12" s="13" t="s">
        <v>181</v>
      </c>
      <c r="F12" s="13" t="str">
        <f ca="1">IFERROR(__xludf.DUMMYFUNCTION("""COMPUTED_VALUE"""),"16")</f>
        <v>16</v>
      </c>
      <c r="G12" s="13" t="s">
        <v>13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IFERROR(__xludf.DUMMYFUNCTION("""COMPUTED_VALUE"""),"406")</f>
        <v>406</v>
      </c>
      <c r="C13" s="13" t="str">
        <f ca="1">IFERROR(__xludf.DUMMYFUNCTION("""COMPUTED_VALUE"""),"高一望")</f>
        <v>高一望</v>
      </c>
      <c r="D13" s="13" t="str">
        <f ca="1">IFERROR(__xludf.DUMMYFUNCTION("""COMPUTED_VALUE"""),"311244")</f>
        <v>311244</v>
      </c>
      <c r="E13" s="13" t="s">
        <v>184</v>
      </c>
      <c r="F13" s="13" t="str">
        <f ca="1">IFERROR(__xludf.DUMMYFUNCTION("""COMPUTED_VALUE"""),"04")</f>
        <v>04</v>
      </c>
      <c r="G13" s="13" t="s">
        <v>13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IFERROR(__xludf.DUMMYFUNCTION("""COMPUTED_VALUE"""),"406")</f>
        <v>406</v>
      </c>
      <c r="C14" s="13" t="str">
        <f ca="1">IFERROR(__xludf.DUMMYFUNCTION("""COMPUTED_VALUE"""),"高一望")</f>
        <v>高一望</v>
      </c>
      <c r="D14" s="13" t="str">
        <f ca="1">IFERROR(__xludf.DUMMYFUNCTION("""COMPUTED_VALUE"""),"311247")</f>
        <v>311247</v>
      </c>
      <c r="E14" s="13" t="s">
        <v>186</v>
      </c>
      <c r="F14" s="13" t="str">
        <f ca="1">IFERROR(__xludf.DUMMYFUNCTION("""COMPUTED_VALUE"""),"22")</f>
        <v>22</v>
      </c>
      <c r="G14" s="13" t="s">
        <v>13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IFERROR(__xludf.DUMMYFUNCTION("""COMPUTED_VALUE"""),"406")</f>
        <v>406</v>
      </c>
      <c r="C15" s="13" t="str">
        <f ca="1">IFERROR(__xludf.DUMMYFUNCTION("""COMPUTED_VALUE"""),"高一望")</f>
        <v>高一望</v>
      </c>
      <c r="D15" s="13" t="str">
        <f ca="1">IFERROR(__xludf.DUMMYFUNCTION("""COMPUTED_VALUE"""),"311248")</f>
        <v>311248</v>
      </c>
      <c r="E15" s="13" t="s">
        <v>187</v>
      </c>
      <c r="F15" s="13" t="str">
        <f ca="1">IFERROR(__xludf.DUMMYFUNCTION("""COMPUTED_VALUE"""),"23")</f>
        <v>23</v>
      </c>
      <c r="G15" s="13" t="s">
        <v>13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IFERROR(__xludf.DUMMYFUNCTION("""COMPUTED_VALUE"""),"406")</f>
        <v>406</v>
      </c>
      <c r="C16" s="13" t="str">
        <f ca="1">IFERROR(__xludf.DUMMYFUNCTION("""COMPUTED_VALUE"""),"高一望")</f>
        <v>高一望</v>
      </c>
      <c r="D16" s="13" t="str">
        <f ca="1">IFERROR(__xludf.DUMMYFUNCTION("""COMPUTED_VALUE"""),"311249")</f>
        <v>311249</v>
      </c>
      <c r="E16" s="13" t="s">
        <v>188</v>
      </c>
      <c r="F16" s="13" t="str">
        <f ca="1">IFERROR(__xludf.DUMMYFUNCTION("""COMPUTED_VALUE"""),"24")</f>
        <v>24</v>
      </c>
      <c r="G16" s="13" t="s">
        <v>13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IFERROR(__xludf.DUMMYFUNCTION("""COMPUTED_VALUE"""),"406")</f>
        <v>406</v>
      </c>
      <c r="C17" s="13" t="str">
        <f ca="1">IFERROR(__xludf.DUMMYFUNCTION("""COMPUTED_VALUE"""),"高一望")</f>
        <v>高一望</v>
      </c>
      <c r="D17" s="13" t="str">
        <f ca="1">IFERROR(__xludf.DUMMYFUNCTION("""COMPUTED_VALUE"""),"311259")</f>
        <v>311259</v>
      </c>
      <c r="E17" s="13" t="s">
        <v>192</v>
      </c>
      <c r="F17" s="13" t="str">
        <f ca="1">IFERROR(__xludf.DUMMYFUNCTION("""COMPUTED_VALUE"""),"34")</f>
        <v>34</v>
      </c>
      <c r="G17" s="13" t="s">
        <v>13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IFERROR(__xludf.DUMMYFUNCTION("""COMPUTED_VALUE"""),"406")</f>
        <v>406</v>
      </c>
      <c r="C18" s="13" t="str">
        <f ca="1">IFERROR(__xludf.DUMMYFUNCTION("""COMPUTED_VALUE"""),"高一望")</f>
        <v>高一望</v>
      </c>
      <c r="D18" s="13" t="str">
        <f ca="1">IFERROR(__xludf.DUMMYFUNCTION("""COMPUTED_VALUE"""),"311264")</f>
        <v>311264</v>
      </c>
      <c r="E18" s="13" t="s">
        <v>195</v>
      </c>
      <c r="F18" s="13" t="str">
        <f ca="1">IFERROR(__xludf.DUMMYFUNCTION("""COMPUTED_VALUE"""),"39")</f>
        <v>39</v>
      </c>
      <c r="G18" s="13" t="s">
        <v>13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IFERROR(__xludf.DUMMYFUNCTION("""COMPUTED_VALUE"""),"406")</f>
        <v>406</v>
      </c>
      <c r="C19" s="13" t="str">
        <f ca="1">IFERROR(__xludf.DUMMYFUNCTION("""COMPUTED_VALUE"""),"高一望")</f>
        <v>高一望</v>
      </c>
      <c r="D19" s="13" t="str">
        <f ca="1">IFERROR(__xludf.DUMMYFUNCTION("""COMPUTED_VALUE"""),"311267")</f>
        <v>311267</v>
      </c>
      <c r="E19" s="13" t="s">
        <v>197</v>
      </c>
      <c r="F19" s="13" t="str">
        <f ca="1">IFERROR(__xludf.DUMMYFUNCTION("""COMPUTED_VALUE"""),"31")</f>
        <v>31</v>
      </c>
      <c r="G19" s="13" t="s">
        <v>13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IFERROR(__xludf.DUMMYFUNCTION("""COMPUTED_VALUE"""),"406")</f>
        <v>406</v>
      </c>
      <c r="C20" s="13" t="str">
        <f ca="1">IFERROR(__xludf.DUMMYFUNCTION("""COMPUTED_VALUE"""),"高一望")</f>
        <v>高一望</v>
      </c>
      <c r="D20" s="13" t="str">
        <f ca="1">IFERROR(__xludf.DUMMYFUNCTION("""COMPUTED_VALUE"""),"311269")</f>
        <v>311269</v>
      </c>
      <c r="E20" s="13" t="s">
        <v>198</v>
      </c>
      <c r="F20" s="13" t="str">
        <f ca="1">IFERROR(__xludf.DUMMYFUNCTION("""COMPUTED_VALUE"""),"19")</f>
        <v>19</v>
      </c>
      <c r="G20" s="13" t="s">
        <v>13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IFERROR(__xludf.DUMMYFUNCTION("""COMPUTED_VALUE"""),"407")</f>
        <v>407</v>
      </c>
      <c r="C21" s="13" t="str">
        <f ca="1">IFERROR(__xludf.DUMMYFUNCTION("""COMPUTED_VALUE"""),"高一愛")</f>
        <v>高一愛</v>
      </c>
      <c r="D21" s="13" t="str">
        <f ca="1">IFERROR(__xludf.DUMMYFUNCTION("""COMPUTED_VALUE"""),"311274")</f>
        <v>311274</v>
      </c>
      <c r="E21" s="13" t="s">
        <v>278</v>
      </c>
      <c r="F21" s="13" t="str">
        <f ca="1">IFERROR(__xludf.DUMMYFUNCTION("""COMPUTED_VALUE"""),"05")</f>
        <v>05</v>
      </c>
      <c r="G21" s="13" t="s">
        <v>13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IFERROR(__xludf.DUMMYFUNCTION("""COMPUTED_VALUE"""),"407")</f>
        <v>407</v>
      </c>
      <c r="C22" s="13" t="str">
        <f ca="1">IFERROR(__xludf.DUMMYFUNCTION("""COMPUTED_VALUE"""),"高一愛")</f>
        <v>高一愛</v>
      </c>
      <c r="D22" s="13" t="str">
        <f ca="1">IFERROR(__xludf.DUMMYFUNCTION("""COMPUTED_VALUE"""),"311282")</f>
        <v>311282</v>
      </c>
      <c r="E22" s="13" t="s">
        <v>245</v>
      </c>
      <c r="F22" s="13" t="str">
        <f ca="1">IFERROR(__xludf.DUMMYFUNCTION("""COMPUTED_VALUE"""),"13")</f>
        <v>13</v>
      </c>
      <c r="G22" s="13" t="s">
        <v>13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13" t="str">
        <f ca="1">IFERROR(__xludf.DUMMYFUNCTION("""COMPUTED_VALUE"""),"407")</f>
        <v>407</v>
      </c>
      <c r="C23" s="13" t="str">
        <f ca="1">IFERROR(__xludf.DUMMYFUNCTION("""COMPUTED_VALUE"""),"高一愛")</f>
        <v>高一愛</v>
      </c>
      <c r="D23" s="13" t="str">
        <f ca="1">IFERROR(__xludf.DUMMYFUNCTION("""COMPUTED_VALUE"""),"311284")</f>
        <v>311284</v>
      </c>
      <c r="E23" s="13" t="s">
        <v>246</v>
      </c>
      <c r="F23" s="13" t="str">
        <f ca="1">IFERROR(__xludf.DUMMYFUNCTION("""COMPUTED_VALUE"""),"15")</f>
        <v>15</v>
      </c>
      <c r="G23" s="13" t="s">
        <v>13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13" t="str">
        <f ca="1">IFERROR(__xludf.DUMMYFUNCTION("""COMPUTED_VALUE"""),"407")</f>
        <v>407</v>
      </c>
      <c r="C24" s="13" t="str">
        <f ca="1">IFERROR(__xludf.DUMMYFUNCTION("""COMPUTED_VALUE"""),"高一愛")</f>
        <v>高一愛</v>
      </c>
      <c r="D24" s="13" t="str">
        <f ca="1">IFERROR(__xludf.DUMMYFUNCTION("""COMPUTED_VALUE"""),"311286")</f>
        <v>311286</v>
      </c>
      <c r="E24" s="13" t="s">
        <v>247</v>
      </c>
      <c r="F24" s="13" t="str">
        <f ca="1">IFERROR(__xludf.DUMMYFUNCTION("""COMPUTED_VALUE"""),"17")</f>
        <v>17</v>
      </c>
      <c r="G24" s="13" t="s">
        <v>13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13" t="str">
        <f ca="1">IFERROR(__xludf.DUMMYFUNCTION("""COMPUTED_VALUE"""),"407")</f>
        <v>407</v>
      </c>
      <c r="C25" s="13" t="str">
        <f ca="1">IFERROR(__xludf.DUMMYFUNCTION("""COMPUTED_VALUE"""),"高一愛")</f>
        <v>高一愛</v>
      </c>
      <c r="D25" s="13" t="str">
        <f ca="1">IFERROR(__xludf.DUMMYFUNCTION("""COMPUTED_VALUE"""),"311288")</f>
        <v>311288</v>
      </c>
      <c r="E25" s="13" t="s">
        <v>248</v>
      </c>
      <c r="F25" s="13" t="str">
        <f ca="1">IFERROR(__xludf.DUMMYFUNCTION("""COMPUTED_VALUE"""),"19")</f>
        <v>19</v>
      </c>
      <c r="G25" s="13" t="s">
        <v>13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13" t="str">
        <f ca="1">IFERROR(__xludf.DUMMYFUNCTION("""COMPUTED_VALUE"""),"407")</f>
        <v>407</v>
      </c>
      <c r="C26" s="13" t="str">
        <f ca="1">IFERROR(__xludf.DUMMYFUNCTION("""COMPUTED_VALUE"""),"高一愛")</f>
        <v>高一愛</v>
      </c>
      <c r="D26" s="13" t="str">
        <f ca="1">IFERROR(__xludf.DUMMYFUNCTION("""COMPUTED_VALUE"""),"311289")</f>
        <v>311289</v>
      </c>
      <c r="E26" s="13" t="s">
        <v>249</v>
      </c>
      <c r="F26" s="13" t="str">
        <f ca="1">IFERROR(__xludf.DUMMYFUNCTION("""COMPUTED_VALUE"""),"20")</f>
        <v>20</v>
      </c>
      <c r="G26" s="13" t="s">
        <v>13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13" t="str">
        <f ca="1">IFERROR(__xludf.DUMMYFUNCTION("""COMPUTED_VALUE"""),"407")</f>
        <v>407</v>
      </c>
      <c r="C27" s="13" t="str">
        <f ca="1">IFERROR(__xludf.DUMMYFUNCTION("""COMPUTED_VALUE"""),"高一愛")</f>
        <v>高一愛</v>
      </c>
      <c r="D27" s="13" t="str">
        <f ca="1">IFERROR(__xludf.DUMMYFUNCTION("""COMPUTED_VALUE"""),"311295")</f>
        <v>311295</v>
      </c>
      <c r="E27" s="13" t="s">
        <v>250</v>
      </c>
      <c r="F27" s="13" t="str">
        <f ca="1">IFERROR(__xludf.DUMMYFUNCTION("""COMPUTED_VALUE"""),"25")</f>
        <v>25</v>
      </c>
      <c r="G27" s="13" t="s">
        <v>13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>
        <f t="shared" ca="1" si="0"/>
        <v>24</v>
      </c>
      <c r="B28" s="13" t="str">
        <f ca="1">IFERROR(__xludf.DUMMYFUNCTION("""COMPUTED_VALUE"""),"407")</f>
        <v>407</v>
      </c>
      <c r="C28" s="13" t="str">
        <f ca="1">IFERROR(__xludf.DUMMYFUNCTION("""COMPUTED_VALUE"""),"高一愛")</f>
        <v>高一愛</v>
      </c>
      <c r="D28" s="13" t="str">
        <f ca="1">IFERROR(__xludf.DUMMYFUNCTION("""COMPUTED_VALUE"""),"311301")</f>
        <v>311301</v>
      </c>
      <c r="E28" s="13" t="s">
        <v>223</v>
      </c>
      <c r="F28" s="13" t="str">
        <f ca="1">IFERROR(__xludf.DUMMYFUNCTION("""COMPUTED_VALUE"""),"31")</f>
        <v>31</v>
      </c>
      <c r="G28" s="13" t="s">
        <v>13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3"/>
      <c r="B29" s="13"/>
      <c r="C29" s="13"/>
      <c r="D29" s="13"/>
      <c r="E29" s="13"/>
      <c r="F29" s="13"/>
      <c r="G29" s="13"/>
      <c r="H29" s="8"/>
      <c r="I29" s="8"/>
      <c r="J29" s="8"/>
      <c r="K29" s="8"/>
      <c r="L29" s="8"/>
      <c r="M29" s="8"/>
      <c r="N29" s="8"/>
      <c r="O29" s="8"/>
      <c r="P29" s="8"/>
      <c r="Q29" s="8"/>
      <c r="R29" s="14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3"/>
      <c r="B30" s="13"/>
      <c r="C30" s="13"/>
      <c r="D30" s="13"/>
      <c r="E30" s="13"/>
      <c r="F30" s="13"/>
      <c r="G30" s="13"/>
      <c r="H30" s="8"/>
      <c r="I30" s="8"/>
      <c r="J30" s="8"/>
      <c r="K30" s="8"/>
      <c r="L30" s="8"/>
      <c r="M30" s="8"/>
      <c r="N30" s="8"/>
      <c r="O30" s="8"/>
      <c r="P30" s="8"/>
      <c r="Q30" s="8"/>
      <c r="R30" s="14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3"/>
      <c r="B31" s="13"/>
      <c r="C31" s="13"/>
      <c r="D31" s="13"/>
      <c r="E31" s="13"/>
      <c r="F31" s="13"/>
      <c r="G31" s="13"/>
      <c r="H31" s="8"/>
      <c r="I31" s="8"/>
      <c r="J31" s="8"/>
      <c r="K31" s="8"/>
      <c r="L31" s="8"/>
      <c r="M31" s="8"/>
      <c r="N31" s="8"/>
      <c r="O31" s="8"/>
      <c r="P31" s="8"/>
      <c r="Q31" s="8"/>
      <c r="R31" s="14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3"/>
      <c r="B32" s="13"/>
      <c r="C32" s="13"/>
      <c r="D32" s="13"/>
      <c r="E32" s="13"/>
      <c r="F32" s="13"/>
      <c r="G32" s="13"/>
      <c r="H32" s="8"/>
      <c r="I32" s="8"/>
      <c r="J32" s="8"/>
      <c r="K32" s="8"/>
      <c r="L32" s="8"/>
      <c r="M32" s="8"/>
      <c r="N32" s="8"/>
      <c r="O32" s="8"/>
      <c r="P32" s="8"/>
      <c r="Q32" s="8"/>
      <c r="R32" s="14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3"/>
      <c r="B33" s="13"/>
      <c r="C33" s="13"/>
      <c r="D33" s="13"/>
      <c r="E33" s="13"/>
      <c r="F33" s="13"/>
      <c r="G33" s="13"/>
      <c r="H33" s="8"/>
      <c r="I33" s="8"/>
      <c r="J33" s="8"/>
      <c r="K33" s="8"/>
      <c r="L33" s="8"/>
      <c r="M33" s="8"/>
      <c r="N33" s="8"/>
      <c r="O33" s="8"/>
      <c r="P33" s="8"/>
      <c r="Q33" s="8"/>
      <c r="R33" s="14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3"/>
      <c r="B34" s="13"/>
      <c r="C34" s="13"/>
      <c r="D34" s="13"/>
      <c r="E34" s="13"/>
      <c r="F34" s="13"/>
      <c r="G34" s="13"/>
      <c r="H34" s="8"/>
      <c r="I34" s="8"/>
      <c r="J34" s="8"/>
      <c r="K34" s="8"/>
      <c r="L34" s="8"/>
      <c r="M34" s="8"/>
      <c r="N34" s="8"/>
      <c r="O34" s="8"/>
      <c r="P34" s="8"/>
      <c r="Q34" s="8"/>
      <c r="R34" s="14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3"/>
      <c r="B35" s="13"/>
      <c r="C35" s="13"/>
      <c r="D35" s="13"/>
      <c r="E35" s="13"/>
      <c r="F35" s="13"/>
      <c r="G35" s="13"/>
      <c r="H35" s="8"/>
      <c r="I35" s="8"/>
      <c r="J35" s="8"/>
      <c r="K35" s="8"/>
      <c r="L35" s="8"/>
      <c r="M35" s="8"/>
      <c r="N35" s="8"/>
      <c r="O35" s="8"/>
      <c r="P35" s="8"/>
      <c r="Q35" s="8"/>
      <c r="R35" s="14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3"/>
      <c r="B36" s="13"/>
      <c r="C36" s="13"/>
      <c r="D36" s="13"/>
      <c r="E36" s="13"/>
      <c r="F36" s="13"/>
      <c r="G36" s="13"/>
      <c r="H36" s="8"/>
      <c r="I36" s="8"/>
      <c r="J36" s="8"/>
      <c r="K36" s="8"/>
      <c r="L36" s="8"/>
      <c r="M36" s="8"/>
      <c r="N36" s="8"/>
      <c r="O36" s="8"/>
      <c r="P36" s="8"/>
      <c r="Q36" s="8"/>
      <c r="R36" s="14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3"/>
      <c r="B37" s="13"/>
      <c r="C37" s="13"/>
      <c r="D37" s="13"/>
      <c r="E37" s="13"/>
      <c r="F37" s="13"/>
      <c r="G37" s="13"/>
      <c r="H37" s="8"/>
      <c r="I37" s="8"/>
      <c r="J37" s="8"/>
      <c r="K37" s="8"/>
      <c r="L37" s="8"/>
      <c r="M37" s="8"/>
      <c r="N37" s="8"/>
      <c r="O37" s="8"/>
      <c r="P37" s="8"/>
      <c r="Q37" s="8"/>
      <c r="R37" s="14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3"/>
      <c r="B38" s="13"/>
      <c r="C38" s="13"/>
      <c r="D38" s="13"/>
      <c r="E38" s="13"/>
      <c r="F38" s="13"/>
      <c r="G38" s="13"/>
      <c r="H38" s="8"/>
      <c r="I38" s="8"/>
      <c r="J38" s="8"/>
      <c r="K38" s="8"/>
      <c r="L38" s="8"/>
      <c r="M38" s="8"/>
      <c r="N38" s="8"/>
      <c r="O38" s="8"/>
      <c r="P38" s="8"/>
      <c r="Q38" s="8"/>
      <c r="R38" s="14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3"/>
      <c r="B39" s="13"/>
      <c r="C39" s="13"/>
      <c r="D39" s="13"/>
      <c r="E39" s="13"/>
      <c r="F39" s="13"/>
      <c r="G39" s="13"/>
      <c r="H39" s="8"/>
      <c r="I39" s="8"/>
      <c r="J39" s="8"/>
      <c r="K39" s="8"/>
      <c r="L39" s="8"/>
      <c r="M39" s="8"/>
      <c r="N39" s="8"/>
      <c r="O39" s="8"/>
      <c r="P39" s="8"/>
      <c r="Q39" s="8"/>
      <c r="R39" s="14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3"/>
      <c r="B40" s="13"/>
      <c r="C40" s="13"/>
      <c r="D40" s="13"/>
      <c r="E40" s="13"/>
      <c r="F40" s="13"/>
      <c r="G40" s="13"/>
      <c r="H40" s="8"/>
      <c r="I40" s="8"/>
      <c r="J40" s="8"/>
      <c r="K40" s="8"/>
      <c r="L40" s="8"/>
      <c r="M40" s="8"/>
      <c r="N40" s="8"/>
      <c r="O40" s="8"/>
      <c r="P40" s="8"/>
      <c r="Q40" s="8"/>
      <c r="R40" s="14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3"/>
      <c r="B41" s="13"/>
      <c r="C41" s="13"/>
      <c r="D41" s="13"/>
      <c r="E41" s="13"/>
      <c r="F41" s="13"/>
      <c r="G41" s="13"/>
      <c r="H41" s="8"/>
      <c r="I41" s="8"/>
      <c r="J41" s="8"/>
      <c r="K41" s="8"/>
      <c r="L41" s="8"/>
      <c r="M41" s="8"/>
      <c r="N41" s="8"/>
      <c r="O41" s="8"/>
      <c r="P41" s="8"/>
      <c r="Q41" s="8"/>
      <c r="R41" s="14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3"/>
      <c r="B42" s="13"/>
      <c r="C42" s="13"/>
      <c r="D42" s="13"/>
      <c r="E42" s="13"/>
      <c r="F42" s="13"/>
      <c r="G42" s="13"/>
      <c r="H42" s="8"/>
      <c r="I42" s="8"/>
      <c r="J42" s="8"/>
      <c r="K42" s="8"/>
      <c r="L42" s="8"/>
      <c r="M42" s="8"/>
      <c r="N42" s="8"/>
      <c r="O42" s="8"/>
      <c r="P42" s="8"/>
      <c r="Q42" s="8"/>
      <c r="R42" s="14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3"/>
      <c r="B43" s="13"/>
      <c r="C43" s="13"/>
      <c r="D43" s="13"/>
      <c r="E43" s="13"/>
      <c r="F43" s="13"/>
      <c r="G43" s="13"/>
      <c r="H43" s="8"/>
      <c r="I43" s="8"/>
      <c r="J43" s="8"/>
      <c r="K43" s="8"/>
      <c r="L43" s="8"/>
      <c r="M43" s="8"/>
      <c r="N43" s="8"/>
      <c r="O43" s="8"/>
      <c r="P43" s="8"/>
      <c r="Q43" s="8"/>
      <c r="R43" s="14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3"/>
      <c r="B44" s="13"/>
      <c r="C44" s="13"/>
      <c r="D44" s="13"/>
      <c r="E44" s="13"/>
      <c r="F44" s="13"/>
      <c r="G44" s="13"/>
      <c r="H44" s="8"/>
      <c r="I44" s="8"/>
      <c r="J44" s="8"/>
      <c r="K44" s="8"/>
      <c r="L44" s="8"/>
      <c r="M44" s="8"/>
      <c r="N44" s="8"/>
      <c r="O44" s="8"/>
      <c r="P44" s="8"/>
      <c r="Q44" s="8"/>
      <c r="R44" s="14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3"/>
      <c r="B45" s="13"/>
      <c r="C45" s="13"/>
      <c r="D45" s="13"/>
      <c r="E45" s="13"/>
      <c r="F45" s="13"/>
      <c r="G45" s="13"/>
      <c r="H45" s="8"/>
      <c r="I45" s="8"/>
      <c r="J45" s="8"/>
      <c r="K45" s="8"/>
      <c r="L45" s="8"/>
      <c r="M45" s="8"/>
      <c r="N45" s="8"/>
      <c r="O45" s="8"/>
      <c r="P45" s="8"/>
      <c r="Q45" s="8"/>
      <c r="R45" s="14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3"/>
      <c r="B46" s="13"/>
      <c r="C46" s="13"/>
      <c r="D46" s="13"/>
      <c r="E46" s="13"/>
      <c r="F46" s="13"/>
      <c r="G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14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3"/>
      <c r="B47" s="8"/>
      <c r="C47" s="8"/>
      <c r="D47" s="8"/>
      <c r="E47" s="8"/>
      <c r="F47" s="8"/>
      <c r="G47" s="13"/>
      <c r="H47" s="8"/>
      <c r="I47" s="8"/>
      <c r="J47" s="8"/>
      <c r="K47" s="8"/>
      <c r="L47" s="8"/>
      <c r="M47" s="8"/>
      <c r="N47" s="8"/>
      <c r="O47" s="8"/>
      <c r="P47" s="8"/>
      <c r="Q47" s="8"/>
      <c r="R47" s="14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3"/>
      <c r="B48" s="8"/>
      <c r="C48" s="8"/>
      <c r="D48" s="8"/>
      <c r="E48" s="8"/>
      <c r="F48" s="8"/>
      <c r="G48" s="13"/>
      <c r="H48" s="8"/>
      <c r="I48" s="8"/>
      <c r="J48" s="8"/>
      <c r="K48" s="8"/>
      <c r="L48" s="8"/>
      <c r="M48" s="8"/>
      <c r="N48" s="8"/>
      <c r="O48" s="8"/>
      <c r="P48" s="8"/>
      <c r="Q48" s="8"/>
      <c r="R48" s="14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3"/>
      <c r="B49" s="8"/>
      <c r="C49" s="8"/>
      <c r="D49" s="8"/>
      <c r="E49" s="8"/>
      <c r="F49" s="8"/>
      <c r="G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14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3"/>
      <c r="B50" s="8"/>
      <c r="C50" s="8"/>
      <c r="D50" s="8"/>
      <c r="E50" s="8"/>
      <c r="F50" s="8"/>
      <c r="G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14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3"/>
      <c r="B51" s="8"/>
      <c r="C51" s="8"/>
      <c r="D51" s="8"/>
      <c r="E51" s="8"/>
      <c r="F51" s="8"/>
      <c r="G51" s="13"/>
      <c r="H51" s="8"/>
      <c r="I51" s="8"/>
      <c r="J51" s="8"/>
      <c r="K51" s="8"/>
      <c r="L51" s="8"/>
      <c r="M51" s="8"/>
      <c r="N51" s="8"/>
      <c r="O51" s="8"/>
      <c r="P51" s="8"/>
      <c r="Q51" s="8"/>
      <c r="R51" s="14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 t="str">
        <f t="shared" si="0"/>
        <v/>
      </c>
      <c r="B52" s="8"/>
      <c r="C52" s="8"/>
      <c r="D52" s="8"/>
      <c r="E52" s="8"/>
      <c r="F52" s="8"/>
      <c r="G52" s="13" t="str">
        <f t="shared" ref="G52:G126" si="1">IF(B52&lt;&gt;"",MID($B$1,4,20),"")</f>
        <v/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14" t="s">
        <v>34</v>
      </c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 t="str">
        <f t="shared" si="0"/>
        <v/>
      </c>
      <c r="B53" s="8"/>
      <c r="C53" s="8"/>
      <c r="D53" s="8"/>
      <c r="E53" s="8"/>
      <c r="F53" s="8"/>
      <c r="G53" s="13" t="str">
        <f t="shared" si="1"/>
        <v/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14" t="s">
        <v>34</v>
      </c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 t="str">
        <f t="shared" si="0"/>
        <v/>
      </c>
      <c r="B54" s="8"/>
      <c r="C54" s="8"/>
      <c r="D54" s="8"/>
      <c r="E54" s="8"/>
      <c r="F54" s="8"/>
      <c r="G54" s="13" t="str">
        <f t="shared" si="1"/>
        <v/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14" t="s">
        <v>34</v>
      </c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 t="str">
        <f t="shared" si="0"/>
        <v/>
      </c>
      <c r="B55" s="8"/>
      <c r="C55" s="8"/>
      <c r="D55" s="8"/>
      <c r="E55" s="8"/>
      <c r="F55" s="8"/>
      <c r="G55" s="13" t="str">
        <f t="shared" si="1"/>
        <v/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14" t="s">
        <v>34</v>
      </c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 t="str">
        <f t="shared" si="0"/>
        <v/>
      </c>
      <c r="B56" s="8"/>
      <c r="C56" s="8"/>
      <c r="D56" s="8"/>
      <c r="E56" s="8"/>
      <c r="F56" s="8"/>
      <c r="G56" s="13" t="str">
        <f t="shared" si="1"/>
        <v/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14" t="s">
        <v>34</v>
      </c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 t="str">
        <f t="shared" si="0"/>
        <v/>
      </c>
      <c r="B57" s="8"/>
      <c r="C57" s="8"/>
      <c r="D57" s="8"/>
      <c r="E57" s="8"/>
      <c r="F57" s="8"/>
      <c r="G57" s="13" t="str">
        <f t="shared" si="1"/>
        <v/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14" t="s">
        <v>34</v>
      </c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 t="str">
        <f t="shared" si="0"/>
        <v/>
      </c>
      <c r="B58" s="8"/>
      <c r="C58" s="8"/>
      <c r="D58" s="8"/>
      <c r="E58" s="8"/>
      <c r="F58" s="8"/>
      <c r="G58" s="13" t="str">
        <f t="shared" si="1"/>
        <v/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14" t="s">
        <v>34</v>
      </c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 t="str">
        <f t="shared" si="0"/>
        <v/>
      </c>
      <c r="B59" s="8"/>
      <c r="C59" s="8"/>
      <c r="D59" s="8"/>
      <c r="E59" s="8"/>
      <c r="F59" s="8"/>
      <c r="G59" s="13" t="str">
        <f t="shared" si="1"/>
        <v/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14" t="s">
        <v>34</v>
      </c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 t="str">
        <f t="shared" si="0"/>
        <v/>
      </c>
      <c r="B60" s="8"/>
      <c r="C60" s="8"/>
      <c r="D60" s="8"/>
      <c r="E60" s="8"/>
      <c r="F60" s="8"/>
      <c r="G60" s="13" t="str">
        <f t="shared" si="1"/>
        <v/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14" t="s">
        <v>34</v>
      </c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 t="str">
        <f t="shared" si="0"/>
        <v/>
      </c>
      <c r="B61" s="8"/>
      <c r="C61" s="8"/>
      <c r="D61" s="8"/>
      <c r="E61" s="8"/>
      <c r="F61" s="8"/>
      <c r="G61" s="13" t="str">
        <f t="shared" si="1"/>
        <v/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14" t="s">
        <v>34</v>
      </c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 t="str">
        <f t="shared" si="0"/>
        <v/>
      </c>
      <c r="B62" s="8"/>
      <c r="C62" s="8"/>
      <c r="D62" s="8"/>
      <c r="E62" s="8"/>
      <c r="F62" s="8"/>
      <c r="G62" s="13" t="str">
        <f t="shared" si="1"/>
        <v/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14" t="s">
        <v>34</v>
      </c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 t="str">
        <f t="shared" si="0"/>
        <v/>
      </c>
      <c r="B63" s="8"/>
      <c r="C63" s="8"/>
      <c r="D63" s="8"/>
      <c r="E63" s="8"/>
      <c r="F63" s="8"/>
      <c r="G63" s="13" t="str">
        <f t="shared" si="1"/>
        <v/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14" t="s">
        <v>34</v>
      </c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 t="str">
        <f t="shared" si="0"/>
        <v/>
      </c>
      <c r="B64" s="8"/>
      <c r="C64" s="8"/>
      <c r="D64" s="8"/>
      <c r="E64" s="8"/>
      <c r="F64" s="8"/>
      <c r="G64" s="13" t="str">
        <f t="shared" si="1"/>
        <v/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14" t="s">
        <v>34</v>
      </c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 t="str">
        <f t="shared" si="0"/>
        <v/>
      </c>
      <c r="B65" s="8"/>
      <c r="C65" s="8"/>
      <c r="D65" s="8"/>
      <c r="E65" s="8"/>
      <c r="F65" s="8"/>
      <c r="G65" s="13" t="str">
        <f t="shared" si="1"/>
        <v/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14" t="s">
        <v>34</v>
      </c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 t="str">
        <f t="shared" si="0"/>
        <v/>
      </c>
      <c r="B66" s="8"/>
      <c r="C66" s="8"/>
      <c r="D66" s="8"/>
      <c r="E66" s="8"/>
      <c r="F66" s="8"/>
      <c r="G66" s="13" t="str">
        <f t="shared" si="1"/>
        <v/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14" t="s">
        <v>34</v>
      </c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 t="str">
        <f t="shared" si="0"/>
        <v/>
      </c>
      <c r="B67" s="8"/>
      <c r="C67" s="8"/>
      <c r="D67" s="8"/>
      <c r="E67" s="8"/>
      <c r="F67" s="8"/>
      <c r="G67" s="13" t="str">
        <f t="shared" si="1"/>
        <v/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14" t="s">
        <v>34</v>
      </c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 t="str">
        <f t="shared" si="0"/>
        <v/>
      </c>
      <c r="B68" s="8"/>
      <c r="C68" s="8"/>
      <c r="D68" s="8"/>
      <c r="E68" s="8"/>
      <c r="F68" s="8"/>
      <c r="G68" s="13" t="str">
        <f t="shared" si="1"/>
        <v/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14" t="s">
        <v>34</v>
      </c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 t="str">
        <f t="shared" si="0"/>
        <v/>
      </c>
      <c r="B69" s="8"/>
      <c r="C69" s="8"/>
      <c r="D69" s="8"/>
      <c r="E69" s="8"/>
      <c r="F69" s="8"/>
      <c r="G69" s="13" t="str">
        <f t="shared" si="1"/>
        <v/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14" t="s">
        <v>34</v>
      </c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 t="str">
        <f t="shared" si="0"/>
        <v/>
      </c>
      <c r="B70" s="8"/>
      <c r="C70" s="8"/>
      <c r="D70" s="8"/>
      <c r="E70" s="8"/>
      <c r="F70" s="8"/>
      <c r="G70" s="13" t="str">
        <f t="shared" si="1"/>
        <v/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14" t="s">
        <v>34</v>
      </c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 t="str">
        <f t="shared" si="0"/>
        <v/>
      </c>
      <c r="B71" s="8"/>
      <c r="C71" s="8"/>
      <c r="D71" s="8"/>
      <c r="E71" s="8"/>
      <c r="F71" s="8"/>
      <c r="G71" s="13" t="str">
        <f t="shared" si="1"/>
        <v/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14" t="s">
        <v>34</v>
      </c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 t="str">
        <f t="shared" si="0"/>
        <v/>
      </c>
      <c r="B72" s="8"/>
      <c r="C72" s="8"/>
      <c r="D72" s="8"/>
      <c r="E72" s="8"/>
      <c r="F72" s="8"/>
      <c r="G72" s="13" t="str">
        <f t="shared" si="1"/>
        <v/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14" t="s">
        <v>34</v>
      </c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 t="str">
        <f t="shared" si="0"/>
        <v/>
      </c>
      <c r="B73" s="8"/>
      <c r="C73" s="8"/>
      <c r="D73" s="8"/>
      <c r="E73" s="8"/>
      <c r="F73" s="8"/>
      <c r="G73" s="13" t="str">
        <f t="shared" si="1"/>
        <v/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14" t="s">
        <v>34</v>
      </c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 t="str">
        <f t="shared" si="0"/>
        <v/>
      </c>
      <c r="B74" s="8"/>
      <c r="C74" s="8"/>
      <c r="D74" s="8"/>
      <c r="E74" s="8"/>
      <c r="F74" s="8"/>
      <c r="G74" s="13" t="str">
        <f t="shared" si="1"/>
        <v/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14" t="s">
        <v>34</v>
      </c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 t="str">
        <f t="shared" si="0"/>
        <v/>
      </c>
      <c r="B75" s="8"/>
      <c r="C75" s="8"/>
      <c r="D75" s="8"/>
      <c r="E75" s="8"/>
      <c r="F75" s="8"/>
      <c r="G75" s="13" t="str">
        <f t="shared" si="1"/>
        <v/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4" t="s">
        <v>34</v>
      </c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 t="str">
        <f t="shared" si="0"/>
        <v/>
      </c>
      <c r="B76" s="8"/>
      <c r="C76" s="8"/>
      <c r="D76" s="8"/>
      <c r="E76" s="8"/>
      <c r="F76" s="8"/>
      <c r="G76" s="13" t="str">
        <f t="shared" si="1"/>
        <v/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14" t="s">
        <v>34</v>
      </c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 t="str">
        <f t="shared" si="0"/>
        <v/>
      </c>
      <c r="B77" s="8"/>
      <c r="C77" s="8"/>
      <c r="D77" s="8"/>
      <c r="E77" s="8"/>
      <c r="F77" s="8"/>
      <c r="G77" s="13" t="str">
        <f t="shared" si="1"/>
        <v/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4" t="s">
        <v>34</v>
      </c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 t="str">
        <f t="shared" si="0"/>
        <v/>
      </c>
      <c r="B78" s="8"/>
      <c r="C78" s="8"/>
      <c r="D78" s="8"/>
      <c r="E78" s="8"/>
      <c r="F78" s="8"/>
      <c r="G78" s="13" t="str">
        <f t="shared" si="1"/>
        <v/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14" t="s">
        <v>34</v>
      </c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 t="str">
        <f t="shared" si="0"/>
        <v/>
      </c>
      <c r="B79" s="8"/>
      <c r="C79" s="8"/>
      <c r="D79" s="8"/>
      <c r="E79" s="8"/>
      <c r="F79" s="8"/>
      <c r="G79" s="13" t="str">
        <f t="shared" si="1"/>
        <v/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14" t="s">
        <v>34</v>
      </c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 t="str">
        <f t="shared" si="0"/>
        <v/>
      </c>
      <c r="B80" s="8"/>
      <c r="C80" s="8"/>
      <c r="D80" s="8"/>
      <c r="E80" s="8"/>
      <c r="F80" s="8"/>
      <c r="G80" s="13" t="str">
        <f t="shared" si="1"/>
        <v/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14" t="s">
        <v>34</v>
      </c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 t="str">
        <f t="shared" si="0"/>
        <v/>
      </c>
      <c r="B81" s="8"/>
      <c r="C81" s="8"/>
      <c r="D81" s="8"/>
      <c r="E81" s="8"/>
      <c r="F81" s="8"/>
      <c r="G81" s="13" t="str">
        <f t="shared" si="1"/>
        <v/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14" t="s">
        <v>34</v>
      </c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 t="str">
        <f t="shared" si="0"/>
        <v/>
      </c>
      <c r="B82" s="8"/>
      <c r="C82" s="8"/>
      <c r="D82" s="8"/>
      <c r="E82" s="8"/>
      <c r="F82" s="8"/>
      <c r="G82" s="13" t="str">
        <f t="shared" si="1"/>
        <v/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14" t="s">
        <v>34</v>
      </c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 t="str">
        <f t="shared" si="0"/>
        <v/>
      </c>
      <c r="B83" s="8"/>
      <c r="C83" s="8"/>
      <c r="D83" s="8"/>
      <c r="E83" s="8"/>
      <c r="F83" s="8"/>
      <c r="G83" s="13" t="str">
        <f t="shared" si="1"/>
        <v/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14" t="s">
        <v>34</v>
      </c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 t="str">
        <f t="shared" si="0"/>
        <v/>
      </c>
      <c r="B84" s="8"/>
      <c r="C84" s="8"/>
      <c r="D84" s="8"/>
      <c r="E84" s="8"/>
      <c r="F84" s="8"/>
      <c r="G84" s="13" t="str">
        <f t="shared" si="1"/>
        <v/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14" t="s">
        <v>34</v>
      </c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 t="str">
        <f t="shared" si="0"/>
        <v/>
      </c>
      <c r="B85" s="8"/>
      <c r="C85" s="8"/>
      <c r="D85" s="8"/>
      <c r="E85" s="8"/>
      <c r="F85" s="8"/>
      <c r="G85" s="13" t="str">
        <f t="shared" si="1"/>
        <v/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14" t="s">
        <v>34</v>
      </c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 t="str">
        <f t="shared" si="0"/>
        <v/>
      </c>
      <c r="B86" s="8"/>
      <c r="C86" s="8"/>
      <c r="D86" s="8"/>
      <c r="E86" s="8"/>
      <c r="F86" s="8"/>
      <c r="G86" s="13" t="str">
        <f t="shared" si="1"/>
        <v/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14" t="s">
        <v>34</v>
      </c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 t="str">
        <f t="shared" si="0"/>
        <v/>
      </c>
      <c r="B87" s="8"/>
      <c r="C87" s="8"/>
      <c r="D87" s="8"/>
      <c r="E87" s="8"/>
      <c r="F87" s="8"/>
      <c r="G87" s="13" t="str">
        <f t="shared" si="1"/>
        <v/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14" t="s">
        <v>35</v>
      </c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 t="str">
        <f t="shared" si="0"/>
        <v/>
      </c>
      <c r="B88" s="8"/>
      <c r="C88" s="8"/>
      <c r="D88" s="8"/>
      <c r="E88" s="8"/>
      <c r="F88" s="8"/>
      <c r="G88" s="13" t="str">
        <f t="shared" si="1"/>
        <v/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14" t="s">
        <v>35</v>
      </c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 t="str">
        <f t="shared" si="0"/>
        <v/>
      </c>
      <c r="B89" s="8"/>
      <c r="C89" s="8"/>
      <c r="D89" s="8"/>
      <c r="E89" s="8"/>
      <c r="F89" s="8"/>
      <c r="G89" s="13" t="str">
        <f t="shared" si="1"/>
        <v/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14" t="s">
        <v>35</v>
      </c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 t="str">
        <f t="shared" si="0"/>
        <v/>
      </c>
      <c r="B90" s="8"/>
      <c r="C90" s="8"/>
      <c r="D90" s="8"/>
      <c r="E90" s="8"/>
      <c r="F90" s="8"/>
      <c r="G90" s="13" t="str">
        <f t="shared" si="1"/>
        <v/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14" t="s">
        <v>35</v>
      </c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 t="str">
        <f t="shared" si="0"/>
        <v/>
      </c>
      <c r="B91" s="8"/>
      <c r="C91" s="8"/>
      <c r="D91" s="8"/>
      <c r="E91" s="8"/>
      <c r="F91" s="8"/>
      <c r="G91" s="13" t="str">
        <f t="shared" si="1"/>
        <v/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14" t="s">
        <v>35</v>
      </c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 t="str">
        <f t="shared" si="0"/>
        <v/>
      </c>
      <c r="B92" s="8"/>
      <c r="C92" s="8"/>
      <c r="D92" s="8"/>
      <c r="E92" s="8"/>
      <c r="F92" s="8"/>
      <c r="G92" s="13" t="str">
        <f t="shared" si="1"/>
        <v/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14" t="s">
        <v>35</v>
      </c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 t="str">
        <f t="shared" si="0"/>
        <v/>
      </c>
      <c r="B93" s="8"/>
      <c r="C93" s="8"/>
      <c r="D93" s="8"/>
      <c r="E93" s="8"/>
      <c r="F93" s="8"/>
      <c r="G93" s="13" t="str">
        <f t="shared" si="1"/>
        <v/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14" t="s">
        <v>35</v>
      </c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 t="str">
        <f t="shared" si="0"/>
        <v/>
      </c>
      <c r="B94" s="8"/>
      <c r="C94" s="8"/>
      <c r="D94" s="8"/>
      <c r="E94" s="8"/>
      <c r="F94" s="8"/>
      <c r="G94" s="13" t="str">
        <f t="shared" si="1"/>
        <v/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14" t="s">
        <v>35</v>
      </c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 t="str">
        <f t="shared" si="0"/>
        <v/>
      </c>
      <c r="B95" s="8"/>
      <c r="C95" s="8"/>
      <c r="D95" s="8"/>
      <c r="E95" s="8"/>
      <c r="F95" s="8"/>
      <c r="G95" s="13" t="str">
        <f t="shared" si="1"/>
        <v/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14" t="s">
        <v>35</v>
      </c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 t="str">
        <f t="shared" si="0"/>
        <v/>
      </c>
      <c r="B96" s="8"/>
      <c r="C96" s="8"/>
      <c r="D96" s="8"/>
      <c r="E96" s="8"/>
      <c r="F96" s="8"/>
      <c r="G96" s="13" t="str">
        <f t="shared" si="1"/>
        <v/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14" t="s">
        <v>35</v>
      </c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 t="str">
        <f t="shared" si="0"/>
        <v/>
      </c>
      <c r="B97" s="8"/>
      <c r="C97" s="8"/>
      <c r="D97" s="8"/>
      <c r="E97" s="8"/>
      <c r="F97" s="8"/>
      <c r="G97" s="13" t="str">
        <f t="shared" si="1"/>
        <v/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14" t="s">
        <v>35</v>
      </c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 t="str">
        <f t="shared" si="0"/>
        <v/>
      </c>
      <c r="B98" s="8"/>
      <c r="C98" s="8"/>
      <c r="D98" s="8"/>
      <c r="E98" s="8"/>
      <c r="F98" s="8"/>
      <c r="G98" s="13" t="str">
        <f t="shared" si="1"/>
        <v/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14" t="s">
        <v>35</v>
      </c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 t="str">
        <f t="shared" si="0"/>
        <v/>
      </c>
      <c r="B99" s="8"/>
      <c r="C99" s="8"/>
      <c r="D99" s="8"/>
      <c r="E99" s="8"/>
      <c r="F99" s="8"/>
      <c r="G99" s="13" t="str">
        <f t="shared" si="1"/>
        <v/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14" t="s">
        <v>35</v>
      </c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 t="str">
        <f t="shared" si="0"/>
        <v/>
      </c>
      <c r="B100" s="8"/>
      <c r="C100" s="8"/>
      <c r="D100" s="8"/>
      <c r="E100" s="8"/>
      <c r="F100" s="8"/>
      <c r="G100" s="13" t="str">
        <f t="shared" si="1"/>
        <v/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 t="s">
        <v>35</v>
      </c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 t="str">
        <f t="shared" si="0"/>
        <v/>
      </c>
      <c r="B101" s="8"/>
      <c r="C101" s="8"/>
      <c r="D101" s="8"/>
      <c r="E101" s="8"/>
      <c r="F101" s="8"/>
      <c r="G101" s="13" t="str">
        <f t="shared" si="1"/>
        <v/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 t="s">
        <v>35</v>
      </c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 t="str">
        <f t="shared" si="0"/>
        <v/>
      </c>
      <c r="B102" s="8"/>
      <c r="C102" s="8"/>
      <c r="D102" s="8"/>
      <c r="E102" s="8"/>
      <c r="F102" s="8"/>
      <c r="G102" s="13" t="str">
        <f t="shared" si="1"/>
        <v/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 t="s">
        <v>35</v>
      </c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 t="str">
        <f t="shared" si="0"/>
        <v/>
      </c>
      <c r="B103" s="8"/>
      <c r="C103" s="8"/>
      <c r="D103" s="8"/>
      <c r="E103" s="8"/>
      <c r="F103" s="8"/>
      <c r="G103" s="13" t="str">
        <f t="shared" si="1"/>
        <v/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 t="s">
        <v>35</v>
      </c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 t="str">
        <f t="shared" si="0"/>
        <v/>
      </c>
      <c r="B104" s="8"/>
      <c r="C104" s="8"/>
      <c r="D104" s="8"/>
      <c r="E104" s="8"/>
      <c r="F104" s="8"/>
      <c r="G104" s="13" t="str">
        <f t="shared" si="1"/>
        <v/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 t="s">
        <v>35</v>
      </c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 t="str">
        <f t="shared" si="0"/>
        <v/>
      </c>
      <c r="B105" s="8"/>
      <c r="C105" s="8"/>
      <c r="D105" s="8"/>
      <c r="E105" s="8"/>
      <c r="F105" s="8"/>
      <c r="G105" s="13" t="str">
        <f t="shared" si="1"/>
        <v/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 t="s">
        <v>35</v>
      </c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 t="str">
        <f t="shared" si="0"/>
        <v/>
      </c>
      <c r="B106" s="8"/>
      <c r="C106" s="8"/>
      <c r="D106" s="8"/>
      <c r="E106" s="8"/>
      <c r="F106" s="8"/>
      <c r="G106" s="13" t="str">
        <f t="shared" si="1"/>
        <v/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 t="s">
        <v>35</v>
      </c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 t="str">
        <f t="shared" si="0"/>
        <v/>
      </c>
      <c r="B107" s="8"/>
      <c r="C107" s="8"/>
      <c r="D107" s="8"/>
      <c r="E107" s="8"/>
      <c r="F107" s="8"/>
      <c r="G107" s="13" t="str">
        <f t="shared" si="1"/>
        <v/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 t="s">
        <v>35</v>
      </c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 t="str">
        <f t="shared" si="0"/>
        <v/>
      </c>
      <c r="B108" s="8"/>
      <c r="C108" s="8"/>
      <c r="D108" s="8"/>
      <c r="E108" s="8"/>
      <c r="F108" s="8"/>
      <c r="G108" s="13" t="str">
        <f t="shared" si="1"/>
        <v/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 t="s">
        <v>35</v>
      </c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 t="str">
        <f t="shared" si="0"/>
        <v/>
      </c>
      <c r="B109" s="8"/>
      <c r="C109" s="8"/>
      <c r="D109" s="8"/>
      <c r="E109" s="8"/>
      <c r="F109" s="8"/>
      <c r="G109" s="13" t="str">
        <f t="shared" si="1"/>
        <v/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 t="s">
        <v>35</v>
      </c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 t="str">
        <f t="shared" si="0"/>
        <v/>
      </c>
      <c r="B110" s="8"/>
      <c r="C110" s="8"/>
      <c r="D110" s="8"/>
      <c r="E110" s="8"/>
      <c r="F110" s="8"/>
      <c r="G110" s="13" t="str">
        <f t="shared" si="1"/>
        <v/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 t="s">
        <v>35</v>
      </c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 t="str">
        <f t="shared" si="0"/>
        <v/>
      </c>
      <c r="B111" s="8"/>
      <c r="C111" s="8"/>
      <c r="D111" s="8"/>
      <c r="E111" s="8"/>
      <c r="F111" s="8"/>
      <c r="G111" s="13" t="str">
        <f t="shared" si="1"/>
        <v/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 t="s">
        <v>35</v>
      </c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 t="str">
        <f t="shared" si="0"/>
        <v/>
      </c>
      <c r="B112" s="8"/>
      <c r="C112" s="8"/>
      <c r="D112" s="8"/>
      <c r="E112" s="8"/>
      <c r="F112" s="8"/>
      <c r="G112" s="13" t="str">
        <f t="shared" si="1"/>
        <v/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 t="s">
        <v>35</v>
      </c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 t="str">
        <f t="shared" si="0"/>
        <v/>
      </c>
      <c r="B113" s="8"/>
      <c r="C113" s="8"/>
      <c r="D113" s="8"/>
      <c r="E113" s="8"/>
      <c r="F113" s="8"/>
      <c r="G113" s="13" t="str">
        <f t="shared" si="1"/>
        <v/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 t="s">
        <v>35</v>
      </c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 t="str">
        <f t="shared" si="0"/>
        <v/>
      </c>
      <c r="B114" s="8"/>
      <c r="C114" s="8"/>
      <c r="D114" s="8"/>
      <c r="E114" s="8"/>
      <c r="F114" s="8"/>
      <c r="G114" s="13" t="str">
        <f t="shared" si="1"/>
        <v/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 t="s">
        <v>35</v>
      </c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 t="str">
        <f t="shared" si="0"/>
        <v/>
      </c>
      <c r="B115" s="8"/>
      <c r="C115" s="8"/>
      <c r="D115" s="8"/>
      <c r="E115" s="8"/>
      <c r="F115" s="8"/>
      <c r="G115" s="13" t="str">
        <f t="shared" si="1"/>
        <v/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 t="s">
        <v>35</v>
      </c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 t="str">
        <f t="shared" si="0"/>
        <v/>
      </c>
      <c r="B116" s="8"/>
      <c r="C116" s="8"/>
      <c r="D116" s="8"/>
      <c r="E116" s="8"/>
      <c r="F116" s="8"/>
      <c r="G116" s="13" t="str">
        <f t="shared" si="1"/>
        <v/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 t="s">
        <v>35</v>
      </c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 t="str">
        <f t="shared" si="0"/>
        <v/>
      </c>
      <c r="B117" s="8"/>
      <c r="C117" s="8"/>
      <c r="D117" s="8"/>
      <c r="E117" s="8"/>
      <c r="F117" s="8"/>
      <c r="G117" s="13" t="str">
        <f t="shared" si="1"/>
        <v/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 t="s">
        <v>35</v>
      </c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 t="str">
        <f t="shared" si="0"/>
        <v/>
      </c>
      <c r="B118" s="8"/>
      <c r="C118" s="8"/>
      <c r="D118" s="8"/>
      <c r="E118" s="8"/>
      <c r="F118" s="8"/>
      <c r="G118" s="13" t="str">
        <f t="shared" si="1"/>
        <v/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 t="s">
        <v>35</v>
      </c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 t="str">
        <f t="shared" si="0"/>
        <v/>
      </c>
      <c r="B119" s="8"/>
      <c r="C119" s="8"/>
      <c r="D119" s="8"/>
      <c r="E119" s="8"/>
      <c r="F119" s="8"/>
      <c r="G119" s="13" t="str">
        <f t="shared" si="1"/>
        <v/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 t="s">
        <v>35</v>
      </c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 t="str">
        <f t="shared" si="0"/>
        <v/>
      </c>
      <c r="B120" s="8"/>
      <c r="C120" s="8"/>
      <c r="D120" s="8"/>
      <c r="E120" s="8"/>
      <c r="F120" s="8"/>
      <c r="G120" s="13" t="str">
        <f t="shared" si="1"/>
        <v/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 t="s">
        <v>35</v>
      </c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 t="str">
        <f t="shared" si="0"/>
        <v/>
      </c>
      <c r="B121" s="8"/>
      <c r="C121" s="8"/>
      <c r="D121" s="8"/>
      <c r="E121" s="8"/>
      <c r="F121" s="8"/>
      <c r="G121" s="13" t="str">
        <f t="shared" si="1"/>
        <v/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 t="s">
        <v>35</v>
      </c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 t="str">
        <f t="shared" si="0"/>
        <v/>
      </c>
      <c r="B122" s="8"/>
      <c r="C122" s="8"/>
      <c r="D122" s="8"/>
      <c r="E122" s="8"/>
      <c r="F122" s="8"/>
      <c r="G122" s="13" t="str">
        <f t="shared" si="1"/>
        <v/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 t="s">
        <v>35</v>
      </c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 t="str">
        <f t="shared" si="0"/>
        <v/>
      </c>
      <c r="B123" s="8"/>
      <c r="C123" s="8"/>
      <c r="D123" s="8"/>
      <c r="E123" s="8"/>
      <c r="F123" s="8"/>
      <c r="G123" s="13" t="str">
        <f t="shared" si="1"/>
        <v/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 t="s">
        <v>35</v>
      </c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 t="str">
        <f t="shared" si="0"/>
        <v/>
      </c>
      <c r="B124" s="8"/>
      <c r="C124" s="8"/>
      <c r="D124" s="8"/>
      <c r="E124" s="8"/>
      <c r="F124" s="8"/>
      <c r="G124" s="13" t="str">
        <f t="shared" si="1"/>
        <v/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 t="s">
        <v>35</v>
      </c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 t="str">
        <f t="shared" si="0"/>
        <v/>
      </c>
      <c r="B125" s="8"/>
      <c r="C125" s="8"/>
      <c r="D125" s="8"/>
      <c r="E125" s="8"/>
      <c r="F125" s="8"/>
      <c r="G125" s="13" t="str">
        <f t="shared" si="1"/>
        <v/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 t="s">
        <v>35</v>
      </c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 t="str">
        <f t="shared" si="0"/>
        <v/>
      </c>
      <c r="B126" s="8"/>
      <c r="C126" s="8"/>
      <c r="D126" s="8"/>
      <c r="E126" s="8"/>
      <c r="F126" s="8"/>
      <c r="G126" s="13" t="str">
        <f t="shared" si="1"/>
        <v/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 t="s">
        <v>35</v>
      </c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 t="shared" si="0"/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A3:A4"/>
    <mergeCell ref="B3:B4"/>
    <mergeCell ref="G3:G4"/>
    <mergeCell ref="C3:C4"/>
    <mergeCell ref="D3:D4"/>
    <mergeCell ref="E3:E4"/>
    <mergeCell ref="F3:F4"/>
    <mergeCell ref="P2:Q2"/>
    <mergeCell ref="P3:Q3"/>
    <mergeCell ref="H2:I2"/>
    <mergeCell ref="J2:K2"/>
    <mergeCell ref="L2:M2"/>
    <mergeCell ref="N2:O2"/>
    <mergeCell ref="H3:O3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outlinePr summaryBelow="0" summaryRight="0"/>
    <pageSetUpPr fitToPage="1"/>
  </sheetPr>
  <dimension ref="A1:Z999"/>
  <sheetViews>
    <sheetView view="pageBreakPreview" topLeftCell="E3" zoomScaleNormal="100" zoomScaleSheetLayoutView="100" workbookViewId="0">
      <selection activeCell="A46" sqref="A46"/>
    </sheetView>
  </sheetViews>
  <sheetFormatPr defaultColWidth="12.6328125" defaultRowHeight="15.75" customHeight="1"/>
  <cols>
    <col min="1" max="1" width="7.453125" bestFit="1" customWidth="1"/>
    <col min="2" max="2" width="12.6328125" customWidth="1"/>
    <col min="3" max="3" width="10.6328125" customWidth="1"/>
    <col min="4" max="4" width="13.54296875" bestFit="1" customWidth="1"/>
    <col min="5" max="5" width="10.6328125" customWidth="1"/>
    <col min="6" max="6" width="7.453125" bestFit="1" customWidth="1"/>
    <col min="7" max="7" width="11.90625" bestFit="1" customWidth="1"/>
    <col min="8" max="17" width="8.90625" style="3" customWidth="1"/>
  </cols>
  <sheetData>
    <row r="1" spans="1:26" ht="38" customHeight="1">
      <c r="A1" s="24" t="s">
        <v>108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  <c r="R1" s="1"/>
      <c r="S1" s="1"/>
      <c r="T1" s="1"/>
      <c r="U1" s="1"/>
      <c r="V1" s="1"/>
      <c r="W1" s="1"/>
      <c r="X1" s="1"/>
      <c r="Y1" s="1"/>
      <c r="Z1" s="1"/>
    </row>
    <row r="2" spans="1:26" s="5" customFormat="1" ht="36" customHeight="1">
      <c r="A2" s="18" t="s">
        <v>0</v>
      </c>
      <c r="B2" s="19" t="s">
        <v>3</v>
      </c>
      <c r="C2" s="19" t="s">
        <v>13</v>
      </c>
      <c r="D2" s="18" t="s">
        <v>25</v>
      </c>
      <c r="E2" s="20" t="s">
        <v>63</v>
      </c>
      <c r="F2" s="18" t="s">
        <v>1</v>
      </c>
      <c r="G2" s="21">
        <f ca="1">A27</f>
        <v>23</v>
      </c>
      <c r="H2" s="29" t="s">
        <v>2</v>
      </c>
      <c r="I2" s="30"/>
      <c r="J2" s="29" t="s">
        <v>48</v>
      </c>
      <c r="K2" s="30"/>
      <c r="L2" s="33" t="s">
        <v>88</v>
      </c>
      <c r="M2" s="34"/>
      <c r="N2" s="29"/>
      <c r="O2" s="30"/>
      <c r="P2" s="29" t="s">
        <v>26</v>
      </c>
      <c r="Q2" s="30"/>
      <c r="R2" s="4"/>
      <c r="S2" s="4"/>
      <c r="T2" s="4"/>
      <c r="U2" s="4"/>
      <c r="V2" s="4"/>
      <c r="W2" s="4"/>
      <c r="X2" s="4"/>
      <c r="Y2" s="4"/>
      <c r="Z2" s="4"/>
    </row>
    <row r="3" spans="1:26" s="5" customFormat="1" ht="39.5" customHeight="1">
      <c r="A3" s="27" t="s">
        <v>27</v>
      </c>
      <c r="B3" s="27" t="s">
        <v>28</v>
      </c>
      <c r="C3" s="27" t="s">
        <v>29</v>
      </c>
      <c r="D3" s="27" t="s">
        <v>30</v>
      </c>
      <c r="E3" s="27" t="s">
        <v>31</v>
      </c>
      <c r="F3" s="27" t="s">
        <v>32</v>
      </c>
      <c r="G3" s="27" t="s">
        <v>33</v>
      </c>
      <c r="H3" s="35" t="s">
        <v>79</v>
      </c>
      <c r="I3" s="36"/>
      <c r="J3" s="36"/>
      <c r="K3" s="36"/>
      <c r="L3" s="36"/>
      <c r="M3" s="36"/>
      <c r="N3" s="36"/>
      <c r="O3" s="37"/>
      <c r="P3" s="31"/>
      <c r="Q3" s="32"/>
      <c r="R3" s="4"/>
      <c r="S3" s="4"/>
      <c r="T3" s="4"/>
      <c r="U3" s="4"/>
      <c r="V3" s="4"/>
      <c r="W3" s="4"/>
      <c r="X3" s="4"/>
      <c r="Y3" s="4"/>
      <c r="Z3" s="4"/>
    </row>
    <row r="4" spans="1:26" s="5" customFormat="1" ht="28.5" customHeight="1">
      <c r="A4" s="28"/>
      <c r="B4" s="28"/>
      <c r="C4" s="28"/>
      <c r="D4" s="28"/>
      <c r="E4" s="28"/>
      <c r="F4" s="28"/>
      <c r="G4" s="28"/>
      <c r="H4" s="6">
        <v>1</v>
      </c>
      <c r="I4" s="6">
        <v>2</v>
      </c>
      <c r="J4" s="6">
        <v>3</v>
      </c>
      <c r="K4" s="6">
        <v>4</v>
      </c>
      <c r="L4" s="6">
        <v>5</v>
      </c>
      <c r="M4" s="6">
        <v>6</v>
      </c>
      <c r="N4" s="6">
        <v>7</v>
      </c>
      <c r="O4" s="6">
        <v>8</v>
      </c>
      <c r="P4" s="6">
        <v>9</v>
      </c>
      <c r="Q4" s="6">
        <v>10</v>
      </c>
      <c r="R4" s="4"/>
      <c r="S4" s="4"/>
      <c r="T4" s="4"/>
      <c r="U4" s="4"/>
      <c r="V4" s="4"/>
      <c r="W4" s="4"/>
      <c r="X4" s="4"/>
      <c r="Y4" s="4"/>
      <c r="Z4" s="4"/>
    </row>
    <row r="5" spans="1:26" s="16" customFormat="1" ht="27" customHeight="1">
      <c r="A5" s="13">
        <f ca="1">IF(B5&lt;&gt;"",A28+1,"")</f>
        <v>1</v>
      </c>
      <c r="B5" s="13" t="str">
        <f ca="1">IFERROR(__xludf.DUMMYFUNCTION("""COMPUTED_VALUE"""),"407")</f>
        <v>407</v>
      </c>
      <c r="C5" s="13" t="str">
        <f ca="1">IFERROR(__xludf.DUMMYFUNCTION("""COMPUTED_VALUE"""),"高一愛")</f>
        <v>高一愛</v>
      </c>
      <c r="D5" s="13" t="str">
        <f ca="1">IFERROR(__xludf.DUMMYFUNCTION("""COMPUTED_VALUE"""),"311304")</f>
        <v>311304</v>
      </c>
      <c r="E5" s="13" t="s">
        <v>254</v>
      </c>
      <c r="F5" s="13" t="str">
        <f ca="1">IFERROR(__xludf.DUMMYFUNCTION("""COMPUTED_VALUE"""),"34")</f>
        <v>34</v>
      </c>
      <c r="G5" s="13" t="s">
        <v>13</v>
      </c>
      <c r="H5" s="8"/>
      <c r="I5" s="8"/>
      <c r="J5" s="8"/>
      <c r="K5" s="8"/>
      <c r="L5" s="8"/>
      <c r="M5" s="8"/>
      <c r="N5" s="8"/>
      <c r="O5" s="8"/>
      <c r="P5" s="8"/>
      <c r="Q5" s="8"/>
      <c r="R5" s="14"/>
      <c r="S5" s="15"/>
      <c r="T5" s="15"/>
      <c r="U5" s="15"/>
      <c r="V5" s="15"/>
      <c r="W5" s="15"/>
      <c r="X5" s="15"/>
      <c r="Y5" s="15"/>
      <c r="Z5" s="15"/>
    </row>
    <row r="6" spans="1:26" s="16" customFormat="1" ht="27" customHeight="1">
      <c r="A6" s="13">
        <f t="shared" ref="A6:A27" ca="1" si="0">IF(B6&lt;&gt;"",A5+1,"")</f>
        <v>2</v>
      </c>
      <c r="B6" s="13" t="str">
        <f ca="1">IFERROR(__xludf.DUMMYFUNCTION("""COMPUTED_VALUE"""),"407")</f>
        <v>407</v>
      </c>
      <c r="C6" s="13" t="str">
        <f ca="1">IFERROR(__xludf.DUMMYFUNCTION("""COMPUTED_VALUE"""),"高一愛")</f>
        <v>高一愛</v>
      </c>
      <c r="D6" s="13" t="str">
        <f ca="1">IFERROR(__xludf.DUMMYFUNCTION("""COMPUTED_VALUE"""),"311307")</f>
        <v>311307</v>
      </c>
      <c r="E6" s="13" t="s">
        <v>272</v>
      </c>
      <c r="F6" s="13" t="str">
        <f ca="1">IFERROR(__xludf.DUMMYFUNCTION("""COMPUTED_VALUE"""),"37")</f>
        <v>37</v>
      </c>
      <c r="G6" s="13" t="s">
        <v>13</v>
      </c>
      <c r="H6" s="8"/>
      <c r="I6" s="8"/>
      <c r="J6" s="8"/>
      <c r="K6" s="8"/>
      <c r="L6" s="8"/>
      <c r="M6" s="8"/>
      <c r="N6" s="8"/>
      <c r="O6" s="8"/>
      <c r="P6" s="8"/>
      <c r="Q6" s="8"/>
      <c r="R6" s="14"/>
      <c r="S6" s="15"/>
      <c r="T6" s="15"/>
      <c r="U6" s="15"/>
      <c r="V6" s="15"/>
      <c r="W6" s="15"/>
      <c r="X6" s="15"/>
      <c r="Y6" s="15"/>
      <c r="Z6" s="15"/>
    </row>
    <row r="7" spans="1:26" s="16" customFormat="1" ht="27" customHeight="1">
      <c r="A7" s="13">
        <f t="shared" ca="1" si="0"/>
        <v>3</v>
      </c>
      <c r="B7" s="13" t="str">
        <f ca="1">IFERROR(__xludf.DUMMYFUNCTION("""COMPUTED_VALUE"""),"407")</f>
        <v>407</v>
      </c>
      <c r="C7" s="13" t="str">
        <f ca="1">IFERROR(__xludf.DUMMYFUNCTION("""COMPUTED_VALUE"""),"高一愛")</f>
        <v>高一愛</v>
      </c>
      <c r="D7" s="13" t="str">
        <f ca="1">IFERROR(__xludf.DUMMYFUNCTION("""COMPUTED_VALUE"""),"311310")</f>
        <v>311310</v>
      </c>
      <c r="E7" s="13" t="s">
        <v>256</v>
      </c>
      <c r="F7" s="13" t="str">
        <f ca="1">IFERROR(__xludf.DUMMYFUNCTION("""COMPUTED_VALUE"""),"40")</f>
        <v>40</v>
      </c>
      <c r="G7" s="13" t="s">
        <v>13</v>
      </c>
      <c r="H7" s="8"/>
      <c r="I7" s="8"/>
      <c r="J7" s="8"/>
      <c r="K7" s="8"/>
      <c r="L7" s="8"/>
      <c r="M7" s="8"/>
      <c r="N7" s="8"/>
      <c r="O7" s="8"/>
      <c r="P7" s="8"/>
      <c r="Q7" s="8"/>
      <c r="R7" s="14"/>
      <c r="S7" s="15"/>
      <c r="T7" s="15"/>
      <c r="U7" s="15"/>
      <c r="V7" s="15"/>
      <c r="W7" s="15"/>
      <c r="X7" s="15"/>
      <c r="Y7" s="15"/>
      <c r="Z7" s="15"/>
    </row>
    <row r="8" spans="1:26" s="16" customFormat="1" ht="27" customHeight="1">
      <c r="A8" s="13">
        <f t="shared" ca="1" si="0"/>
        <v>4</v>
      </c>
      <c r="B8" s="13" t="str">
        <f ca="1">IFERROR(__xludf.DUMMYFUNCTION("""COMPUTED_VALUE"""),"407")</f>
        <v>407</v>
      </c>
      <c r="C8" s="13" t="str">
        <f ca="1">IFERROR(__xludf.DUMMYFUNCTION("""COMPUTED_VALUE"""),"高一愛")</f>
        <v>高一愛</v>
      </c>
      <c r="D8" s="13" t="str">
        <f ca="1">IFERROR(__xludf.DUMMYFUNCTION("""COMPUTED_VALUE"""),"311311")</f>
        <v>311311</v>
      </c>
      <c r="E8" s="13" t="s">
        <v>257</v>
      </c>
      <c r="F8" s="13" t="str">
        <f ca="1">IFERROR(__xludf.DUMMYFUNCTION("""COMPUTED_VALUE"""),"41")</f>
        <v>41</v>
      </c>
      <c r="G8" s="13" t="s">
        <v>13</v>
      </c>
      <c r="H8" s="8"/>
      <c r="I8" s="8"/>
      <c r="J8" s="8"/>
      <c r="K8" s="8"/>
      <c r="L8" s="8"/>
      <c r="M8" s="8"/>
      <c r="N8" s="8"/>
      <c r="O8" s="8"/>
      <c r="P8" s="8"/>
      <c r="Q8" s="8"/>
      <c r="R8" s="14"/>
      <c r="S8" s="15"/>
      <c r="T8" s="15"/>
      <c r="U8" s="15"/>
      <c r="V8" s="15"/>
      <c r="W8" s="15"/>
      <c r="X8" s="15"/>
      <c r="Y8" s="15"/>
      <c r="Z8" s="15"/>
    </row>
    <row r="9" spans="1:26" s="16" customFormat="1" ht="27" customHeight="1">
      <c r="A9" s="13">
        <f t="shared" ca="1" si="0"/>
        <v>5</v>
      </c>
      <c r="B9" s="13" t="str">
        <f ca="1">IFERROR(__xludf.DUMMYFUNCTION("""COMPUTED_VALUE"""),"407")</f>
        <v>407</v>
      </c>
      <c r="C9" s="13" t="str">
        <f ca="1">IFERROR(__xludf.DUMMYFUNCTION("""COMPUTED_VALUE"""),"高一愛")</f>
        <v>高一愛</v>
      </c>
      <c r="D9" s="13" t="str">
        <f ca="1">IFERROR(__xludf.DUMMYFUNCTION("""COMPUTED_VALUE"""),"311312")</f>
        <v>311312</v>
      </c>
      <c r="E9" s="13" t="s">
        <v>258</v>
      </c>
      <c r="F9" s="13" t="str">
        <f ca="1">IFERROR(__xludf.DUMMYFUNCTION("""COMPUTED_VALUE"""),"42")</f>
        <v>42</v>
      </c>
      <c r="G9" s="13" t="s">
        <v>13</v>
      </c>
      <c r="H9" s="8"/>
      <c r="I9" s="8"/>
      <c r="J9" s="8"/>
      <c r="K9" s="8"/>
      <c r="L9" s="8"/>
      <c r="M9" s="8"/>
      <c r="N9" s="8"/>
      <c r="O9" s="8"/>
      <c r="P9" s="8"/>
      <c r="Q9" s="8"/>
      <c r="R9" s="14"/>
      <c r="S9" s="15"/>
      <c r="T9" s="15"/>
      <c r="U9" s="15"/>
      <c r="V9" s="15"/>
      <c r="W9" s="15"/>
      <c r="X9" s="15"/>
      <c r="Y9" s="15"/>
      <c r="Z9" s="15"/>
    </row>
    <row r="10" spans="1:26" s="16" customFormat="1" ht="27" customHeight="1">
      <c r="A10" s="13">
        <f t="shared" ca="1" si="0"/>
        <v>6</v>
      </c>
      <c r="B10" s="13" t="str">
        <f ca="1">IFERROR(__xludf.DUMMYFUNCTION("""COMPUTED_VALUE"""),"408")</f>
        <v>408</v>
      </c>
      <c r="C10" s="13" t="str">
        <f ca="1">IFERROR(__xludf.DUMMYFUNCTION("""COMPUTED_VALUE"""),"高一真")</f>
        <v>高一真</v>
      </c>
      <c r="D10" s="13" t="str">
        <f ca="1">IFERROR(__xludf.DUMMYFUNCTION("""COMPUTED_VALUE"""),"311319")</f>
        <v>311319</v>
      </c>
      <c r="E10" s="13" t="s">
        <v>225</v>
      </c>
      <c r="F10" s="13" t="str">
        <f ca="1">IFERROR(__xludf.DUMMYFUNCTION("""COMPUTED_VALUE"""),"06")</f>
        <v>06</v>
      </c>
      <c r="G10" s="13" t="s">
        <v>13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14"/>
      <c r="S10" s="15"/>
      <c r="T10" s="15"/>
      <c r="U10" s="15"/>
      <c r="V10" s="15"/>
      <c r="W10" s="15"/>
      <c r="X10" s="15"/>
      <c r="Y10" s="15"/>
      <c r="Z10" s="15"/>
    </row>
    <row r="11" spans="1:26" s="16" customFormat="1" ht="27" customHeight="1">
      <c r="A11" s="13">
        <f t="shared" ca="1" si="0"/>
        <v>7</v>
      </c>
      <c r="B11" s="13" t="str">
        <f ca="1">IFERROR(__xludf.DUMMYFUNCTION("""COMPUTED_VALUE"""),"408")</f>
        <v>408</v>
      </c>
      <c r="C11" s="13" t="str">
        <f ca="1">IFERROR(__xludf.DUMMYFUNCTION("""COMPUTED_VALUE"""),"高一真")</f>
        <v>高一真</v>
      </c>
      <c r="D11" s="13" t="str">
        <f ca="1">IFERROR(__xludf.DUMMYFUNCTION("""COMPUTED_VALUE"""),"311320")</f>
        <v>311320</v>
      </c>
      <c r="E11" s="13" t="s">
        <v>226</v>
      </c>
      <c r="F11" s="13" t="str">
        <f ca="1">IFERROR(__xludf.DUMMYFUNCTION("""COMPUTED_VALUE"""),"07")</f>
        <v>07</v>
      </c>
      <c r="G11" s="13" t="s">
        <v>13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14"/>
      <c r="S11" s="15"/>
      <c r="T11" s="15"/>
      <c r="U11" s="15"/>
      <c r="V11" s="15"/>
      <c r="W11" s="15"/>
      <c r="X11" s="15"/>
      <c r="Y11" s="15"/>
      <c r="Z11" s="15"/>
    </row>
    <row r="12" spans="1:26" s="16" customFormat="1" ht="27" customHeight="1">
      <c r="A12" s="13">
        <f t="shared" ca="1" si="0"/>
        <v>8</v>
      </c>
      <c r="B12" s="13" t="str">
        <f ca="1">IFERROR(__xludf.DUMMYFUNCTION("""COMPUTED_VALUE"""),"408")</f>
        <v>408</v>
      </c>
      <c r="C12" s="13" t="str">
        <f ca="1">IFERROR(__xludf.DUMMYFUNCTION("""COMPUTED_VALUE"""),"高一真")</f>
        <v>高一真</v>
      </c>
      <c r="D12" s="13" t="str">
        <f ca="1">IFERROR(__xludf.DUMMYFUNCTION("""COMPUTED_VALUE"""),"311326")</f>
        <v>311326</v>
      </c>
      <c r="E12" s="13" t="s">
        <v>261</v>
      </c>
      <c r="F12" s="13" t="str">
        <f ca="1">IFERROR(__xludf.DUMMYFUNCTION("""COMPUTED_VALUE"""),"13")</f>
        <v>13</v>
      </c>
      <c r="G12" s="13" t="s">
        <v>13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14"/>
      <c r="S12" s="15"/>
      <c r="T12" s="15"/>
      <c r="U12" s="15"/>
      <c r="V12" s="15"/>
      <c r="W12" s="15"/>
      <c r="X12" s="15"/>
      <c r="Y12" s="15"/>
      <c r="Z12" s="15"/>
    </row>
    <row r="13" spans="1:26" s="16" customFormat="1" ht="27" customHeight="1">
      <c r="A13" s="13">
        <f t="shared" ca="1" si="0"/>
        <v>9</v>
      </c>
      <c r="B13" s="13" t="str">
        <f ca="1">IFERROR(__xludf.DUMMYFUNCTION("""COMPUTED_VALUE"""),"408")</f>
        <v>408</v>
      </c>
      <c r="C13" s="13" t="str">
        <f ca="1">IFERROR(__xludf.DUMMYFUNCTION("""COMPUTED_VALUE"""),"高一真")</f>
        <v>高一真</v>
      </c>
      <c r="D13" s="13" t="str">
        <f ca="1">IFERROR(__xludf.DUMMYFUNCTION("""COMPUTED_VALUE"""),"311330")</f>
        <v>311330</v>
      </c>
      <c r="E13" s="13" t="s">
        <v>283</v>
      </c>
      <c r="F13" s="13" t="str">
        <f ca="1">IFERROR(__xludf.DUMMYFUNCTION("""COMPUTED_VALUE"""),"17")</f>
        <v>17</v>
      </c>
      <c r="G13" s="13" t="s">
        <v>13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14"/>
      <c r="S13" s="15"/>
      <c r="T13" s="15"/>
      <c r="U13" s="15"/>
      <c r="V13" s="15"/>
      <c r="W13" s="15"/>
      <c r="X13" s="15"/>
      <c r="Y13" s="15"/>
      <c r="Z13" s="15"/>
    </row>
    <row r="14" spans="1:26" s="16" customFormat="1" ht="27" customHeight="1">
      <c r="A14" s="13">
        <f t="shared" ca="1" si="0"/>
        <v>10</v>
      </c>
      <c r="B14" s="13" t="str">
        <f ca="1">IFERROR(__xludf.DUMMYFUNCTION("""COMPUTED_VALUE"""),"408")</f>
        <v>408</v>
      </c>
      <c r="C14" s="13" t="str">
        <f ca="1">IFERROR(__xludf.DUMMYFUNCTION("""COMPUTED_VALUE"""),"高一真")</f>
        <v>高一真</v>
      </c>
      <c r="D14" s="13" t="str">
        <f ca="1">IFERROR(__xludf.DUMMYFUNCTION("""COMPUTED_VALUE"""),"311331")</f>
        <v>311331</v>
      </c>
      <c r="E14" s="13" t="s">
        <v>154</v>
      </c>
      <c r="F14" s="13" t="str">
        <f ca="1">IFERROR(__xludf.DUMMYFUNCTION("""COMPUTED_VALUE"""),"18")</f>
        <v>18</v>
      </c>
      <c r="G14" s="13" t="s">
        <v>13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14"/>
      <c r="S14" s="15"/>
      <c r="T14" s="15"/>
      <c r="U14" s="15"/>
      <c r="V14" s="15"/>
      <c r="W14" s="15"/>
      <c r="X14" s="15"/>
      <c r="Y14" s="15"/>
      <c r="Z14" s="15"/>
    </row>
    <row r="15" spans="1:26" s="16" customFormat="1" ht="27" customHeight="1">
      <c r="A15" s="13">
        <f t="shared" ca="1" si="0"/>
        <v>11</v>
      </c>
      <c r="B15" s="13" t="str">
        <f ca="1">IFERROR(__xludf.DUMMYFUNCTION("""COMPUTED_VALUE"""),"408")</f>
        <v>408</v>
      </c>
      <c r="C15" s="13" t="str">
        <f ca="1">IFERROR(__xludf.DUMMYFUNCTION("""COMPUTED_VALUE"""),"高一真")</f>
        <v>高一真</v>
      </c>
      <c r="D15" s="13" t="str">
        <f ca="1">IFERROR(__xludf.DUMMYFUNCTION("""COMPUTED_VALUE"""),"311332")</f>
        <v>311332</v>
      </c>
      <c r="E15" s="13" t="s">
        <v>228</v>
      </c>
      <c r="F15" s="13" t="str">
        <f ca="1">IFERROR(__xludf.DUMMYFUNCTION("""COMPUTED_VALUE"""),"19")</f>
        <v>19</v>
      </c>
      <c r="G15" s="13" t="s">
        <v>13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14"/>
      <c r="S15" s="15"/>
      <c r="T15" s="15"/>
      <c r="U15" s="15"/>
      <c r="V15" s="15"/>
      <c r="W15" s="15"/>
      <c r="X15" s="15"/>
      <c r="Y15" s="15"/>
      <c r="Z15" s="15"/>
    </row>
    <row r="16" spans="1:26" s="16" customFormat="1" ht="27" customHeight="1">
      <c r="A16" s="13">
        <f t="shared" ca="1" si="0"/>
        <v>12</v>
      </c>
      <c r="B16" s="13" t="str">
        <f ca="1">IFERROR(__xludf.DUMMYFUNCTION("""COMPUTED_VALUE"""),"408")</f>
        <v>408</v>
      </c>
      <c r="C16" s="13" t="str">
        <f ca="1">IFERROR(__xludf.DUMMYFUNCTION("""COMPUTED_VALUE"""),"高一真")</f>
        <v>高一真</v>
      </c>
      <c r="D16" s="13" t="str">
        <f ca="1">IFERROR(__xludf.DUMMYFUNCTION("""COMPUTED_VALUE"""),"311335")</f>
        <v>311335</v>
      </c>
      <c r="E16" s="13" t="s">
        <v>230</v>
      </c>
      <c r="F16" s="13" t="str">
        <f ca="1">IFERROR(__xludf.DUMMYFUNCTION("""COMPUTED_VALUE"""),"22")</f>
        <v>22</v>
      </c>
      <c r="G16" s="13" t="s">
        <v>13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14"/>
      <c r="S16" s="15"/>
      <c r="T16" s="15"/>
      <c r="U16" s="15"/>
      <c r="V16" s="15"/>
      <c r="W16" s="15"/>
      <c r="X16" s="15"/>
      <c r="Y16" s="15"/>
      <c r="Z16" s="15"/>
    </row>
    <row r="17" spans="1:26" s="16" customFormat="1" ht="27" customHeight="1">
      <c r="A17" s="13">
        <f t="shared" ca="1" si="0"/>
        <v>13</v>
      </c>
      <c r="B17" s="13" t="str">
        <f ca="1">IFERROR(__xludf.DUMMYFUNCTION("""COMPUTED_VALUE"""),"408")</f>
        <v>408</v>
      </c>
      <c r="C17" s="13" t="str">
        <f ca="1">IFERROR(__xludf.DUMMYFUNCTION("""COMPUTED_VALUE"""),"高一真")</f>
        <v>高一真</v>
      </c>
      <c r="D17" s="13" t="str">
        <f ca="1">IFERROR(__xludf.DUMMYFUNCTION("""COMPUTED_VALUE"""),"311336")</f>
        <v>311336</v>
      </c>
      <c r="E17" s="13" t="s">
        <v>189</v>
      </c>
      <c r="F17" s="13" t="str">
        <f ca="1">IFERROR(__xludf.DUMMYFUNCTION("""COMPUTED_VALUE"""),"23")</f>
        <v>23</v>
      </c>
      <c r="G17" s="13" t="s">
        <v>13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14"/>
      <c r="S17" s="15"/>
      <c r="T17" s="15"/>
      <c r="U17" s="15"/>
      <c r="V17" s="15"/>
      <c r="W17" s="15"/>
      <c r="X17" s="15"/>
      <c r="Y17" s="15"/>
      <c r="Z17" s="15"/>
    </row>
    <row r="18" spans="1:26" s="16" customFormat="1" ht="27" customHeight="1">
      <c r="A18" s="13">
        <f t="shared" ca="1" si="0"/>
        <v>14</v>
      </c>
      <c r="B18" s="13" t="str">
        <f ca="1">IFERROR(__xludf.DUMMYFUNCTION("""COMPUTED_VALUE"""),"408")</f>
        <v>408</v>
      </c>
      <c r="C18" s="13" t="str">
        <f ca="1">IFERROR(__xludf.DUMMYFUNCTION("""COMPUTED_VALUE"""),"高一真")</f>
        <v>高一真</v>
      </c>
      <c r="D18" s="13" t="str">
        <f ca="1">IFERROR(__xludf.DUMMYFUNCTION("""COMPUTED_VALUE"""),"311338")</f>
        <v>311338</v>
      </c>
      <c r="E18" s="13" t="s">
        <v>231</v>
      </c>
      <c r="F18" s="13" t="str">
        <f ca="1">IFERROR(__xludf.DUMMYFUNCTION("""COMPUTED_VALUE"""),"25")</f>
        <v>25</v>
      </c>
      <c r="G18" s="13" t="s">
        <v>13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14"/>
      <c r="S18" s="15"/>
      <c r="T18" s="15"/>
      <c r="U18" s="15"/>
      <c r="V18" s="15"/>
      <c r="W18" s="15"/>
      <c r="X18" s="15"/>
      <c r="Y18" s="15"/>
      <c r="Z18" s="15"/>
    </row>
    <row r="19" spans="1:26" s="16" customFormat="1" ht="27" customHeight="1">
      <c r="A19" s="13">
        <f t="shared" ca="1" si="0"/>
        <v>15</v>
      </c>
      <c r="B19" s="13" t="str">
        <f ca="1">IFERROR(__xludf.DUMMYFUNCTION("""COMPUTED_VALUE"""),"408")</f>
        <v>408</v>
      </c>
      <c r="C19" s="13" t="str">
        <f ca="1">IFERROR(__xludf.DUMMYFUNCTION("""COMPUTED_VALUE"""),"高一真")</f>
        <v>高一真</v>
      </c>
      <c r="D19" s="13" t="str">
        <f ca="1">IFERROR(__xludf.DUMMYFUNCTION("""COMPUTED_VALUE"""),"311341")</f>
        <v>311341</v>
      </c>
      <c r="E19" s="13" t="s">
        <v>233</v>
      </c>
      <c r="F19" s="13" t="str">
        <f ca="1">IFERROR(__xludf.DUMMYFUNCTION("""COMPUTED_VALUE"""),"28")</f>
        <v>28</v>
      </c>
      <c r="G19" s="13" t="s">
        <v>13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14"/>
      <c r="S19" s="15"/>
      <c r="T19" s="15"/>
      <c r="U19" s="15"/>
      <c r="V19" s="15"/>
      <c r="W19" s="15"/>
      <c r="X19" s="15"/>
      <c r="Y19" s="15"/>
      <c r="Z19" s="15"/>
    </row>
    <row r="20" spans="1:26" s="16" customFormat="1" ht="27" customHeight="1">
      <c r="A20" s="13">
        <f t="shared" ca="1" si="0"/>
        <v>16</v>
      </c>
      <c r="B20" s="13" t="str">
        <f ca="1">IFERROR(__xludf.DUMMYFUNCTION("""COMPUTED_VALUE"""),"408")</f>
        <v>408</v>
      </c>
      <c r="C20" s="13" t="str">
        <f ca="1">IFERROR(__xludf.DUMMYFUNCTION("""COMPUTED_VALUE"""),"高一真")</f>
        <v>高一真</v>
      </c>
      <c r="D20" s="13" t="str">
        <f ca="1">IFERROR(__xludf.DUMMYFUNCTION("""COMPUTED_VALUE"""),"311343")</f>
        <v>311343</v>
      </c>
      <c r="E20" s="13" t="s">
        <v>235</v>
      </c>
      <c r="F20" s="13" t="str">
        <f ca="1">IFERROR(__xludf.DUMMYFUNCTION("""COMPUTED_VALUE"""),"30")</f>
        <v>30</v>
      </c>
      <c r="G20" s="13" t="s">
        <v>13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14"/>
      <c r="S20" s="15"/>
      <c r="T20" s="15"/>
      <c r="U20" s="15"/>
      <c r="V20" s="15"/>
      <c r="W20" s="15"/>
      <c r="X20" s="15"/>
      <c r="Y20" s="15"/>
      <c r="Z20" s="15"/>
    </row>
    <row r="21" spans="1:26" s="16" customFormat="1" ht="27" customHeight="1">
      <c r="A21" s="13">
        <f t="shared" ca="1" si="0"/>
        <v>17</v>
      </c>
      <c r="B21" s="13" t="str">
        <f ca="1">IFERROR(__xludf.DUMMYFUNCTION("""COMPUTED_VALUE"""),"408")</f>
        <v>408</v>
      </c>
      <c r="C21" s="13" t="str">
        <f ca="1">IFERROR(__xludf.DUMMYFUNCTION("""COMPUTED_VALUE"""),"高一真")</f>
        <v>高一真</v>
      </c>
      <c r="D21" s="13" t="str">
        <f ca="1">IFERROR(__xludf.DUMMYFUNCTION("""COMPUTED_VALUE"""),"311344")</f>
        <v>311344</v>
      </c>
      <c r="E21" s="13" t="s">
        <v>236</v>
      </c>
      <c r="F21" s="13" t="str">
        <f ca="1">IFERROR(__xludf.DUMMYFUNCTION("""COMPUTED_VALUE"""),"31")</f>
        <v>31</v>
      </c>
      <c r="G21" s="13" t="s">
        <v>13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14"/>
      <c r="S21" s="15"/>
      <c r="T21" s="15"/>
      <c r="U21" s="15"/>
      <c r="V21" s="15"/>
      <c r="W21" s="15"/>
      <c r="X21" s="15"/>
      <c r="Y21" s="15"/>
      <c r="Z21" s="15"/>
    </row>
    <row r="22" spans="1:26" s="16" customFormat="1" ht="27" customHeight="1">
      <c r="A22" s="13">
        <f t="shared" ca="1" si="0"/>
        <v>18</v>
      </c>
      <c r="B22" s="13" t="str">
        <f ca="1">IFERROR(__xludf.DUMMYFUNCTION("""COMPUTED_VALUE"""),"408")</f>
        <v>408</v>
      </c>
      <c r="C22" s="13" t="str">
        <f ca="1">IFERROR(__xludf.DUMMYFUNCTION("""COMPUTED_VALUE"""),"高一真")</f>
        <v>高一真</v>
      </c>
      <c r="D22" s="13" t="str">
        <f ca="1">IFERROR(__xludf.DUMMYFUNCTION("""COMPUTED_VALUE"""),"311349")</f>
        <v>311349</v>
      </c>
      <c r="E22" s="13" t="s">
        <v>238</v>
      </c>
      <c r="F22" s="13" t="str">
        <f ca="1">IFERROR(__xludf.DUMMYFUNCTION("""COMPUTED_VALUE"""),"36")</f>
        <v>36</v>
      </c>
      <c r="G22" s="13" t="s">
        <v>13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14"/>
      <c r="S22" s="15"/>
      <c r="T22" s="15"/>
      <c r="U22" s="15"/>
      <c r="V22" s="15"/>
      <c r="W22" s="15"/>
      <c r="X22" s="15"/>
      <c r="Y22" s="15"/>
      <c r="Z22" s="15"/>
    </row>
    <row r="23" spans="1:26" s="16" customFormat="1" ht="27" customHeight="1">
      <c r="A23" s="13">
        <f t="shared" ca="1" si="0"/>
        <v>19</v>
      </c>
      <c r="B23" s="8" t="str">
        <f ca="1">IFERROR(__xludf.DUMMYFUNCTION("""COMPUTED_VALUE"""),"408")</f>
        <v>408</v>
      </c>
      <c r="C23" s="8" t="str">
        <f ca="1">IFERROR(__xludf.DUMMYFUNCTION("""COMPUTED_VALUE"""),"高一真")</f>
        <v>高一真</v>
      </c>
      <c r="D23" s="8" t="str">
        <f ca="1">IFERROR(__xludf.DUMMYFUNCTION("""COMPUTED_VALUE"""),"311350")</f>
        <v>311350</v>
      </c>
      <c r="E23" s="13" t="s">
        <v>239</v>
      </c>
      <c r="F23" s="8" t="str">
        <f ca="1">IFERROR(__xludf.DUMMYFUNCTION("""COMPUTED_VALUE"""),"37")</f>
        <v>37</v>
      </c>
      <c r="G23" s="13" t="s">
        <v>13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14"/>
      <c r="S23" s="15"/>
      <c r="T23" s="15"/>
      <c r="U23" s="15"/>
      <c r="V23" s="15"/>
      <c r="W23" s="15"/>
      <c r="X23" s="15"/>
      <c r="Y23" s="15"/>
      <c r="Z23" s="15"/>
    </row>
    <row r="24" spans="1:26" s="16" customFormat="1" ht="27" customHeight="1">
      <c r="A24" s="13">
        <f t="shared" ca="1" si="0"/>
        <v>20</v>
      </c>
      <c r="B24" s="8" t="str">
        <f ca="1">IFERROR(__xludf.DUMMYFUNCTION("""COMPUTED_VALUE"""),"408")</f>
        <v>408</v>
      </c>
      <c r="C24" s="8" t="str">
        <f ca="1">IFERROR(__xludf.DUMMYFUNCTION("""COMPUTED_VALUE"""),"高一真")</f>
        <v>高一真</v>
      </c>
      <c r="D24" s="8" t="str">
        <f ca="1">IFERROR(__xludf.DUMMYFUNCTION("""COMPUTED_VALUE"""),"311353")</f>
        <v>311353</v>
      </c>
      <c r="E24" s="13" t="s">
        <v>240</v>
      </c>
      <c r="F24" s="8" t="str">
        <f ca="1">IFERROR(__xludf.DUMMYFUNCTION("""COMPUTED_VALUE"""),"40")</f>
        <v>40</v>
      </c>
      <c r="G24" s="13" t="s">
        <v>13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14"/>
      <c r="S24" s="15"/>
      <c r="T24" s="15"/>
      <c r="U24" s="15"/>
      <c r="V24" s="15"/>
      <c r="W24" s="15"/>
      <c r="X24" s="15"/>
      <c r="Y24" s="15"/>
      <c r="Z24" s="15"/>
    </row>
    <row r="25" spans="1:26" s="16" customFormat="1" ht="27" customHeight="1">
      <c r="A25" s="13">
        <f t="shared" ca="1" si="0"/>
        <v>21</v>
      </c>
      <c r="B25" s="8" t="str">
        <f ca="1">IFERROR(__xludf.DUMMYFUNCTION("""COMPUTED_VALUE"""),"408")</f>
        <v>408</v>
      </c>
      <c r="C25" s="8" t="str">
        <f ca="1">IFERROR(__xludf.DUMMYFUNCTION("""COMPUTED_VALUE"""),"高一真")</f>
        <v>高一真</v>
      </c>
      <c r="D25" s="8" t="str">
        <f ca="1">IFERROR(__xludf.DUMMYFUNCTION("""COMPUTED_VALUE"""),"311355")</f>
        <v>311355</v>
      </c>
      <c r="E25" s="13" t="s">
        <v>241</v>
      </c>
      <c r="F25" s="8" t="str">
        <f ca="1">IFERROR(__xludf.DUMMYFUNCTION("""COMPUTED_VALUE"""),"42")</f>
        <v>42</v>
      </c>
      <c r="G25" s="13" t="s">
        <v>13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14"/>
      <c r="S25" s="15"/>
      <c r="T25" s="15"/>
      <c r="U25" s="15"/>
      <c r="V25" s="15"/>
      <c r="W25" s="15"/>
      <c r="X25" s="15"/>
      <c r="Y25" s="15"/>
      <c r="Z25" s="15"/>
    </row>
    <row r="26" spans="1:26" s="16" customFormat="1" ht="27" customHeight="1">
      <c r="A26" s="13">
        <f t="shared" ca="1" si="0"/>
        <v>22</v>
      </c>
      <c r="B26" s="8" t="str">
        <f ca="1">IFERROR(__xludf.DUMMYFUNCTION("""COMPUTED_VALUE"""),"408")</f>
        <v>408</v>
      </c>
      <c r="C26" s="8" t="str">
        <f ca="1">IFERROR(__xludf.DUMMYFUNCTION("""COMPUTED_VALUE"""),"高一真")</f>
        <v>高一真</v>
      </c>
      <c r="D26" s="8" t="str">
        <f ca="1">IFERROR(__xludf.DUMMYFUNCTION("""COMPUTED_VALUE"""),"311357")</f>
        <v>311357</v>
      </c>
      <c r="E26" s="13" t="s">
        <v>242</v>
      </c>
      <c r="F26" s="8" t="str">
        <f ca="1">IFERROR(__xludf.DUMMYFUNCTION("""COMPUTED_VALUE"""),"44")</f>
        <v>44</v>
      </c>
      <c r="G26" s="13" t="s">
        <v>13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14"/>
      <c r="S26" s="15"/>
      <c r="T26" s="15"/>
      <c r="U26" s="15"/>
      <c r="V26" s="15"/>
      <c r="W26" s="15"/>
      <c r="X26" s="15"/>
      <c r="Y26" s="15"/>
      <c r="Z26" s="15"/>
    </row>
    <row r="27" spans="1:26" s="16" customFormat="1" ht="27" customHeight="1">
      <c r="A27" s="13">
        <f t="shared" ca="1" si="0"/>
        <v>23</v>
      </c>
      <c r="B27" s="8" t="str">
        <f ca="1">IFERROR(__xludf.DUMMYFUNCTION("""COMPUTED_VALUE"""),"延修")</f>
        <v>延修</v>
      </c>
      <c r="C27" s="8"/>
      <c r="D27" s="8" t="str">
        <f ca="1">IFERROR(__xludf.DUMMYFUNCTION("""COMPUTED_VALUE"""),"011278")</f>
        <v>011278</v>
      </c>
      <c r="E27" s="13" t="s">
        <v>167</v>
      </c>
      <c r="F27" s="8"/>
      <c r="G27" s="13" t="s">
        <v>13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14"/>
      <c r="S27" s="15"/>
      <c r="T27" s="15"/>
      <c r="U27" s="15"/>
      <c r="V27" s="15"/>
      <c r="W27" s="15"/>
      <c r="X27" s="15"/>
      <c r="Y27" s="15"/>
      <c r="Z27" s="15"/>
    </row>
    <row r="28" spans="1:26" s="16" customFormat="1" ht="27" customHeight="1">
      <c r="A28" s="13"/>
      <c r="B28" s="13"/>
      <c r="C28" s="13"/>
      <c r="D28" s="13"/>
      <c r="E28" s="13"/>
      <c r="F28" s="13"/>
      <c r="G28" s="13"/>
      <c r="H28" s="8"/>
      <c r="I28" s="8"/>
      <c r="J28" s="8"/>
      <c r="K28" s="8"/>
      <c r="L28" s="8"/>
      <c r="M28" s="8"/>
      <c r="N28" s="8"/>
      <c r="O28" s="8"/>
      <c r="P28" s="8"/>
      <c r="Q28" s="8"/>
      <c r="R28" s="14"/>
      <c r="S28" s="15"/>
      <c r="T28" s="15"/>
      <c r="U28" s="15"/>
      <c r="V28" s="15"/>
      <c r="W28" s="15"/>
      <c r="X28" s="15"/>
      <c r="Y28" s="15"/>
      <c r="Z28" s="15"/>
    </row>
    <row r="29" spans="1:26" s="16" customFormat="1" ht="27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S29" s="15"/>
      <c r="T29" s="15"/>
      <c r="U29" s="15"/>
      <c r="V29" s="15"/>
      <c r="W29" s="15"/>
      <c r="X29" s="15"/>
      <c r="Y29" s="15"/>
      <c r="Z29" s="15"/>
    </row>
    <row r="30" spans="1:26" s="16" customFormat="1" ht="27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S30" s="15"/>
      <c r="T30" s="15"/>
      <c r="U30" s="15"/>
      <c r="V30" s="15"/>
      <c r="W30" s="15"/>
      <c r="X30" s="15"/>
      <c r="Y30" s="15"/>
      <c r="Z30" s="15"/>
    </row>
    <row r="31" spans="1:26" s="16" customFormat="1" ht="27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S31" s="15"/>
      <c r="T31" s="15"/>
      <c r="U31" s="15"/>
      <c r="V31" s="15"/>
      <c r="W31" s="15"/>
      <c r="X31" s="15"/>
      <c r="Y31" s="15"/>
      <c r="Z31" s="15"/>
    </row>
    <row r="32" spans="1:26" s="16" customFormat="1" ht="27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S32" s="15"/>
      <c r="T32" s="15"/>
      <c r="U32" s="15"/>
      <c r="V32" s="15"/>
      <c r="W32" s="15"/>
      <c r="X32" s="15"/>
      <c r="Y32" s="15"/>
      <c r="Z32" s="15"/>
    </row>
    <row r="33" spans="1:26" s="16" customFormat="1" ht="27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S33" s="15"/>
      <c r="T33" s="15"/>
      <c r="U33" s="15"/>
      <c r="V33" s="15"/>
      <c r="W33" s="15"/>
      <c r="X33" s="15"/>
      <c r="Y33" s="15"/>
      <c r="Z33" s="15"/>
    </row>
    <row r="34" spans="1:26" s="16" customFormat="1" ht="27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S34" s="15"/>
      <c r="T34" s="15"/>
      <c r="U34" s="15"/>
      <c r="V34" s="15"/>
      <c r="W34" s="15"/>
      <c r="X34" s="15"/>
      <c r="Y34" s="15"/>
      <c r="Z34" s="15"/>
    </row>
    <row r="35" spans="1:26" s="16" customFormat="1" ht="27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S35" s="15"/>
      <c r="T35" s="15"/>
      <c r="U35" s="15"/>
      <c r="V35" s="15"/>
      <c r="W35" s="15"/>
      <c r="X35" s="15"/>
      <c r="Y35" s="15"/>
      <c r="Z35" s="15"/>
    </row>
    <row r="36" spans="1:26" s="16" customFormat="1" ht="27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S36" s="15"/>
      <c r="T36" s="15"/>
      <c r="U36" s="15"/>
      <c r="V36" s="15"/>
      <c r="W36" s="15"/>
      <c r="X36" s="15"/>
      <c r="Y36" s="15"/>
      <c r="Z36" s="15"/>
    </row>
    <row r="37" spans="1:26" s="16" customFormat="1" ht="27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S37" s="15"/>
      <c r="T37" s="15"/>
      <c r="U37" s="15"/>
      <c r="V37" s="15"/>
      <c r="W37" s="15"/>
      <c r="X37" s="15"/>
      <c r="Y37" s="15"/>
      <c r="Z37" s="15"/>
    </row>
    <row r="38" spans="1:26" s="16" customFormat="1" ht="27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S38" s="15"/>
      <c r="T38" s="15"/>
      <c r="U38" s="15"/>
      <c r="V38" s="15"/>
      <c r="W38" s="15"/>
      <c r="X38" s="15"/>
      <c r="Y38" s="15"/>
      <c r="Z38" s="15"/>
    </row>
    <row r="39" spans="1:26" s="16" customFormat="1" ht="27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S39" s="15"/>
      <c r="T39" s="15"/>
      <c r="U39" s="15"/>
      <c r="V39" s="15"/>
      <c r="W39" s="15"/>
      <c r="X39" s="15"/>
      <c r="Y39" s="15"/>
      <c r="Z39" s="15"/>
    </row>
    <row r="40" spans="1:26" s="16" customFormat="1" ht="27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S40" s="15"/>
      <c r="T40" s="15"/>
      <c r="U40" s="15"/>
      <c r="V40" s="15"/>
      <c r="W40" s="15"/>
      <c r="X40" s="15"/>
      <c r="Y40" s="15"/>
      <c r="Z40" s="15"/>
    </row>
    <row r="41" spans="1:26" s="16" customFormat="1" ht="27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S41" s="15"/>
      <c r="T41" s="15"/>
      <c r="U41" s="15"/>
      <c r="V41" s="15"/>
      <c r="W41" s="15"/>
      <c r="X41" s="15"/>
      <c r="Y41" s="15"/>
      <c r="Z41" s="15"/>
    </row>
    <row r="42" spans="1:26" s="16" customFormat="1" ht="27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S42" s="15"/>
      <c r="T42" s="15"/>
      <c r="U42" s="15"/>
      <c r="V42" s="15"/>
      <c r="W42" s="15"/>
      <c r="X42" s="15"/>
      <c r="Y42" s="15"/>
      <c r="Z42" s="15"/>
    </row>
    <row r="43" spans="1:26" s="16" customFormat="1" ht="27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S43" s="15"/>
      <c r="T43" s="15"/>
      <c r="U43" s="15"/>
      <c r="V43" s="15"/>
      <c r="W43" s="15"/>
      <c r="X43" s="15"/>
      <c r="Y43" s="15"/>
      <c r="Z43" s="15"/>
    </row>
    <row r="44" spans="1:26" s="16" customFormat="1" ht="27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S44" s="15"/>
      <c r="T44" s="15"/>
      <c r="U44" s="15"/>
      <c r="V44" s="15"/>
      <c r="W44" s="15"/>
      <c r="X44" s="15"/>
      <c r="Y44" s="15"/>
      <c r="Z44" s="15"/>
    </row>
    <row r="45" spans="1:26" s="16" customFormat="1" ht="27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S45" s="15"/>
      <c r="T45" s="15"/>
      <c r="U45" s="15"/>
      <c r="V45" s="15"/>
      <c r="W45" s="15"/>
      <c r="X45" s="15"/>
      <c r="Y45" s="15"/>
      <c r="Z45" s="15"/>
    </row>
    <row r="46" spans="1:26" s="16" customFormat="1" ht="27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S46" s="15"/>
      <c r="T46" s="15"/>
      <c r="U46" s="15"/>
      <c r="V46" s="15"/>
      <c r="W46" s="15"/>
      <c r="X46" s="15"/>
      <c r="Y46" s="15"/>
      <c r="Z46" s="15"/>
    </row>
    <row r="47" spans="1:26" s="16" customFormat="1" ht="27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S47" s="15"/>
      <c r="T47" s="15"/>
      <c r="U47" s="15"/>
      <c r="V47" s="15"/>
      <c r="W47" s="15"/>
      <c r="X47" s="15"/>
      <c r="Y47" s="15"/>
      <c r="Z47" s="15"/>
    </row>
    <row r="48" spans="1:26" s="16" customFormat="1" ht="27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S48" s="15"/>
      <c r="T48" s="15"/>
      <c r="U48" s="15"/>
      <c r="V48" s="15"/>
      <c r="W48" s="15"/>
      <c r="X48" s="15"/>
      <c r="Y48" s="15"/>
      <c r="Z48" s="15"/>
    </row>
    <row r="49" spans="1:26" s="16" customFormat="1" ht="27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S49" s="15"/>
      <c r="T49" s="15"/>
      <c r="U49" s="15"/>
      <c r="V49" s="15"/>
      <c r="W49" s="15"/>
      <c r="X49" s="15"/>
      <c r="Y49" s="15"/>
      <c r="Z49" s="15"/>
    </row>
    <row r="50" spans="1:26" s="16" customFormat="1" ht="27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S50" s="15"/>
      <c r="T50" s="15"/>
      <c r="U50" s="15"/>
      <c r="V50" s="15"/>
      <c r="W50" s="15"/>
      <c r="X50" s="15"/>
      <c r="Y50" s="15"/>
      <c r="Z50" s="15"/>
    </row>
    <row r="51" spans="1:26" s="16" customFormat="1" ht="27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S51" s="15"/>
      <c r="T51" s="15"/>
      <c r="U51" s="15"/>
      <c r="V51" s="15"/>
      <c r="W51" s="15"/>
      <c r="X51" s="15"/>
      <c r="Y51" s="15"/>
      <c r="Z51" s="15"/>
    </row>
    <row r="52" spans="1:26" s="16" customFormat="1" ht="27" customHeight="1">
      <c r="A52" s="13"/>
      <c r="B52" s="8"/>
      <c r="C52" s="8"/>
      <c r="D52" s="8"/>
      <c r="E52" s="8"/>
      <c r="F52" s="8"/>
      <c r="G52" s="13"/>
      <c r="H52" s="8"/>
      <c r="I52" s="8"/>
      <c r="J52" s="8"/>
      <c r="K52" s="8"/>
      <c r="L52" s="8"/>
      <c r="M52" s="8"/>
      <c r="N52" s="8"/>
      <c r="O52" s="8"/>
      <c r="P52" s="8"/>
      <c r="Q52" s="8"/>
      <c r="R52" s="14"/>
      <c r="S52" s="15"/>
      <c r="T52" s="15"/>
      <c r="U52" s="15"/>
      <c r="V52" s="15"/>
      <c r="W52" s="15"/>
      <c r="X52" s="15"/>
      <c r="Y52" s="15"/>
      <c r="Z52" s="15"/>
    </row>
    <row r="53" spans="1:26" s="16" customFormat="1" ht="27" customHeight="1">
      <c r="A53" s="13"/>
      <c r="B53" s="8"/>
      <c r="C53" s="8"/>
      <c r="D53" s="8"/>
      <c r="E53" s="8"/>
      <c r="F53" s="8"/>
      <c r="G53" s="13"/>
      <c r="H53" s="8"/>
      <c r="I53" s="8"/>
      <c r="J53" s="8"/>
      <c r="K53" s="8"/>
      <c r="L53" s="8"/>
      <c r="M53" s="8"/>
      <c r="N53" s="8"/>
      <c r="O53" s="8"/>
      <c r="P53" s="8"/>
      <c r="Q53" s="8"/>
      <c r="R53" s="14"/>
      <c r="S53" s="15"/>
      <c r="T53" s="15"/>
      <c r="U53" s="15"/>
      <c r="V53" s="15"/>
      <c r="W53" s="15"/>
      <c r="X53" s="15"/>
      <c r="Y53" s="15"/>
      <c r="Z53" s="15"/>
    </row>
    <row r="54" spans="1:26" s="16" customFormat="1" ht="27" customHeight="1">
      <c r="A54" s="13"/>
      <c r="B54" s="8"/>
      <c r="C54" s="8"/>
      <c r="D54" s="8"/>
      <c r="E54" s="8"/>
      <c r="F54" s="8"/>
      <c r="G54" s="13"/>
      <c r="H54" s="8"/>
      <c r="I54" s="8"/>
      <c r="J54" s="8"/>
      <c r="K54" s="8"/>
      <c r="L54" s="8"/>
      <c r="M54" s="8"/>
      <c r="N54" s="8"/>
      <c r="O54" s="8"/>
      <c r="P54" s="8"/>
      <c r="Q54" s="8"/>
      <c r="R54" s="14"/>
      <c r="S54" s="15"/>
      <c r="T54" s="15"/>
      <c r="U54" s="15"/>
      <c r="V54" s="15"/>
      <c r="W54" s="15"/>
      <c r="X54" s="15"/>
      <c r="Y54" s="15"/>
      <c r="Z54" s="15"/>
    </row>
    <row r="55" spans="1:26" s="16" customFormat="1" ht="27" customHeight="1">
      <c r="A55" s="13"/>
      <c r="B55" s="8"/>
      <c r="C55" s="8"/>
      <c r="D55" s="8"/>
      <c r="E55" s="8"/>
      <c r="F55" s="8"/>
      <c r="G55" s="13"/>
      <c r="H55" s="8"/>
      <c r="I55" s="8"/>
      <c r="J55" s="8"/>
      <c r="K55" s="8"/>
      <c r="L55" s="8"/>
      <c r="M55" s="8"/>
      <c r="N55" s="8"/>
      <c r="O55" s="8"/>
      <c r="P55" s="8"/>
      <c r="Q55" s="8"/>
      <c r="R55" s="14"/>
      <c r="S55" s="15"/>
      <c r="T55" s="15"/>
      <c r="U55" s="15"/>
      <c r="V55" s="15"/>
      <c r="W55" s="15"/>
      <c r="X55" s="15"/>
      <c r="Y55" s="15"/>
      <c r="Z55" s="15"/>
    </row>
    <row r="56" spans="1:26" s="16" customFormat="1" ht="27" customHeight="1">
      <c r="A56" s="13"/>
      <c r="B56" s="8"/>
      <c r="C56" s="8"/>
      <c r="D56" s="8"/>
      <c r="E56" s="8"/>
      <c r="F56" s="8"/>
      <c r="G56" s="13"/>
      <c r="H56" s="8"/>
      <c r="I56" s="8"/>
      <c r="J56" s="8"/>
      <c r="K56" s="8"/>
      <c r="L56" s="8"/>
      <c r="M56" s="8"/>
      <c r="N56" s="8"/>
      <c r="O56" s="8"/>
      <c r="P56" s="8"/>
      <c r="Q56" s="8"/>
      <c r="R56" s="14"/>
      <c r="S56" s="15"/>
      <c r="T56" s="15"/>
      <c r="U56" s="15"/>
      <c r="V56" s="15"/>
      <c r="W56" s="15"/>
      <c r="X56" s="15"/>
      <c r="Y56" s="15"/>
      <c r="Z56" s="15"/>
    </row>
    <row r="57" spans="1:26" s="16" customFormat="1" ht="27" customHeight="1">
      <c r="A57" s="13"/>
      <c r="B57" s="8"/>
      <c r="C57" s="8"/>
      <c r="D57" s="8"/>
      <c r="E57" s="8"/>
      <c r="F57" s="8"/>
      <c r="G57" s="13"/>
      <c r="H57" s="8"/>
      <c r="I57" s="8"/>
      <c r="J57" s="8"/>
      <c r="K57" s="8"/>
      <c r="L57" s="8"/>
      <c r="M57" s="8"/>
      <c r="N57" s="8"/>
      <c r="O57" s="8"/>
      <c r="P57" s="8"/>
      <c r="Q57" s="8"/>
      <c r="R57" s="14"/>
      <c r="S57" s="15"/>
      <c r="T57" s="15"/>
      <c r="U57" s="15"/>
      <c r="V57" s="15"/>
      <c r="W57" s="15"/>
      <c r="X57" s="15"/>
      <c r="Y57" s="15"/>
      <c r="Z57" s="15"/>
    </row>
    <row r="58" spans="1:26" s="16" customFormat="1" ht="27" customHeight="1">
      <c r="A58" s="13"/>
      <c r="B58" s="8"/>
      <c r="C58" s="8"/>
      <c r="D58" s="8"/>
      <c r="E58" s="8"/>
      <c r="F58" s="8"/>
      <c r="G58" s="13"/>
      <c r="H58" s="8"/>
      <c r="I58" s="8"/>
      <c r="J58" s="8"/>
      <c r="K58" s="8"/>
      <c r="L58" s="8"/>
      <c r="M58" s="8"/>
      <c r="N58" s="8"/>
      <c r="O58" s="8"/>
      <c r="P58" s="8"/>
      <c r="Q58" s="8"/>
      <c r="R58" s="14"/>
      <c r="S58" s="15"/>
      <c r="T58" s="15"/>
      <c r="U58" s="15"/>
      <c r="V58" s="15"/>
      <c r="W58" s="15"/>
      <c r="X58" s="15"/>
      <c r="Y58" s="15"/>
      <c r="Z58" s="15"/>
    </row>
    <row r="59" spans="1:26" s="16" customFormat="1" ht="27" customHeight="1">
      <c r="A59" s="13"/>
      <c r="B59" s="8"/>
      <c r="C59" s="8"/>
      <c r="D59" s="8"/>
      <c r="E59" s="8"/>
      <c r="F59" s="8"/>
      <c r="G59" s="13"/>
      <c r="H59" s="8"/>
      <c r="I59" s="8"/>
      <c r="J59" s="8"/>
      <c r="K59" s="8"/>
      <c r="L59" s="8"/>
      <c r="M59" s="8"/>
      <c r="N59" s="8"/>
      <c r="O59" s="8"/>
      <c r="P59" s="8"/>
      <c r="Q59" s="8"/>
      <c r="R59" s="14"/>
      <c r="S59" s="15"/>
      <c r="T59" s="15"/>
      <c r="U59" s="15"/>
      <c r="V59" s="15"/>
      <c r="W59" s="15"/>
      <c r="X59" s="15"/>
      <c r="Y59" s="15"/>
      <c r="Z59" s="15"/>
    </row>
    <row r="60" spans="1:26" s="16" customFormat="1" ht="27" customHeight="1">
      <c r="A60" s="13"/>
      <c r="B60" s="8"/>
      <c r="C60" s="8"/>
      <c r="D60" s="8"/>
      <c r="E60" s="8"/>
      <c r="F60" s="8"/>
      <c r="G60" s="13"/>
      <c r="H60" s="8"/>
      <c r="I60" s="8"/>
      <c r="J60" s="8"/>
      <c r="K60" s="8"/>
      <c r="L60" s="8"/>
      <c r="M60" s="8"/>
      <c r="N60" s="8"/>
      <c r="O60" s="8"/>
      <c r="P60" s="8"/>
      <c r="Q60" s="8"/>
      <c r="R60" s="14"/>
      <c r="S60" s="15"/>
      <c r="T60" s="15"/>
      <c r="U60" s="15"/>
      <c r="V60" s="15"/>
      <c r="W60" s="15"/>
      <c r="X60" s="15"/>
      <c r="Y60" s="15"/>
      <c r="Z60" s="15"/>
    </row>
    <row r="61" spans="1:26" s="16" customFormat="1" ht="27" customHeight="1">
      <c r="A61" s="13"/>
      <c r="B61" s="8"/>
      <c r="C61" s="8"/>
      <c r="D61" s="8"/>
      <c r="E61" s="8"/>
      <c r="F61" s="8"/>
      <c r="G61" s="13"/>
      <c r="H61" s="8"/>
      <c r="I61" s="8"/>
      <c r="J61" s="8"/>
      <c r="K61" s="8"/>
      <c r="L61" s="8"/>
      <c r="M61" s="8"/>
      <c r="N61" s="8"/>
      <c r="O61" s="8"/>
      <c r="P61" s="8"/>
      <c r="Q61" s="8"/>
      <c r="R61" s="14"/>
      <c r="S61" s="15"/>
      <c r="T61" s="15"/>
      <c r="U61" s="15"/>
      <c r="V61" s="15"/>
      <c r="W61" s="15"/>
      <c r="X61" s="15"/>
      <c r="Y61" s="15"/>
      <c r="Z61" s="15"/>
    </row>
    <row r="62" spans="1:26" s="16" customFormat="1" ht="27" customHeight="1">
      <c r="A62" s="13"/>
      <c r="B62" s="8"/>
      <c r="C62" s="8"/>
      <c r="D62" s="8"/>
      <c r="E62" s="8"/>
      <c r="F62" s="8"/>
      <c r="G62" s="13"/>
      <c r="H62" s="8"/>
      <c r="I62" s="8"/>
      <c r="J62" s="8"/>
      <c r="K62" s="8"/>
      <c r="L62" s="8"/>
      <c r="M62" s="8"/>
      <c r="N62" s="8"/>
      <c r="O62" s="8"/>
      <c r="P62" s="8"/>
      <c r="Q62" s="8"/>
      <c r="R62" s="14"/>
      <c r="S62" s="15"/>
      <c r="T62" s="15"/>
      <c r="U62" s="15"/>
      <c r="V62" s="15"/>
      <c r="W62" s="15"/>
      <c r="X62" s="15"/>
      <c r="Y62" s="15"/>
      <c r="Z62" s="15"/>
    </row>
    <row r="63" spans="1:26" s="16" customFormat="1" ht="27" customHeight="1">
      <c r="A63" s="13"/>
      <c r="B63" s="8"/>
      <c r="C63" s="8"/>
      <c r="D63" s="8"/>
      <c r="E63" s="8"/>
      <c r="F63" s="8"/>
      <c r="G63" s="13"/>
      <c r="H63" s="8"/>
      <c r="I63" s="8"/>
      <c r="J63" s="8"/>
      <c r="K63" s="8"/>
      <c r="L63" s="8"/>
      <c r="M63" s="8"/>
      <c r="N63" s="8"/>
      <c r="O63" s="8"/>
      <c r="P63" s="8"/>
      <c r="Q63" s="8"/>
      <c r="R63" s="14"/>
      <c r="S63" s="15"/>
      <c r="T63" s="15"/>
      <c r="U63" s="15"/>
      <c r="V63" s="15"/>
      <c r="W63" s="15"/>
      <c r="X63" s="15"/>
      <c r="Y63" s="15"/>
      <c r="Z63" s="15"/>
    </row>
    <row r="64" spans="1:26" s="16" customFormat="1" ht="27" customHeight="1">
      <c r="A64" s="13"/>
      <c r="B64" s="8"/>
      <c r="C64" s="8"/>
      <c r="D64" s="8"/>
      <c r="E64" s="8"/>
      <c r="F64" s="8"/>
      <c r="G64" s="13"/>
      <c r="H64" s="8"/>
      <c r="I64" s="8"/>
      <c r="J64" s="8"/>
      <c r="K64" s="8"/>
      <c r="L64" s="8"/>
      <c r="M64" s="8"/>
      <c r="N64" s="8"/>
      <c r="O64" s="8"/>
      <c r="P64" s="8"/>
      <c r="Q64" s="8"/>
      <c r="R64" s="14"/>
      <c r="S64" s="15"/>
      <c r="T64" s="15"/>
      <c r="U64" s="15"/>
      <c r="V64" s="15"/>
      <c r="W64" s="15"/>
      <c r="X64" s="15"/>
      <c r="Y64" s="15"/>
      <c r="Z64" s="15"/>
    </row>
    <row r="65" spans="1:26" s="16" customFormat="1" ht="27" customHeight="1">
      <c r="A65" s="13"/>
      <c r="B65" s="8"/>
      <c r="C65" s="8"/>
      <c r="D65" s="8"/>
      <c r="E65" s="8"/>
      <c r="F65" s="8"/>
      <c r="G65" s="13"/>
      <c r="H65" s="8"/>
      <c r="I65" s="8"/>
      <c r="J65" s="8"/>
      <c r="K65" s="8"/>
      <c r="L65" s="8"/>
      <c r="M65" s="8"/>
      <c r="N65" s="8"/>
      <c r="O65" s="8"/>
      <c r="P65" s="8"/>
      <c r="Q65" s="8"/>
      <c r="R65" s="14"/>
      <c r="S65" s="15"/>
      <c r="T65" s="15"/>
      <c r="U65" s="15"/>
      <c r="V65" s="15"/>
      <c r="W65" s="15"/>
      <c r="X65" s="15"/>
      <c r="Y65" s="15"/>
      <c r="Z65" s="15"/>
    </row>
    <row r="66" spans="1:26" s="16" customFormat="1" ht="27" customHeight="1">
      <c r="A66" s="13"/>
      <c r="B66" s="8"/>
      <c r="C66" s="8"/>
      <c r="D66" s="8"/>
      <c r="E66" s="8"/>
      <c r="F66" s="8"/>
      <c r="G66" s="13"/>
      <c r="H66" s="8"/>
      <c r="I66" s="8"/>
      <c r="J66" s="8"/>
      <c r="K66" s="8"/>
      <c r="L66" s="8"/>
      <c r="M66" s="8"/>
      <c r="N66" s="8"/>
      <c r="O66" s="8"/>
      <c r="P66" s="8"/>
      <c r="Q66" s="8"/>
      <c r="R66" s="14"/>
      <c r="S66" s="15"/>
      <c r="T66" s="15"/>
      <c r="U66" s="15"/>
      <c r="V66" s="15"/>
      <c r="W66" s="15"/>
      <c r="X66" s="15"/>
      <c r="Y66" s="15"/>
      <c r="Z66" s="15"/>
    </row>
    <row r="67" spans="1:26" s="16" customFormat="1" ht="27" customHeight="1">
      <c r="A67" s="13"/>
      <c r="B67" s="8"/>
      <c r="C67" s="8"/>
      <c r="D67" s="8"/>
      <c r="E67" s="8"/>
      <c r="F67" s="8"/>
      <c r="G67" s="13"/>
      <c r="H67" s="8"/>
      <c r="I67" s="8"/>
      <c r="J67" s="8"/>
      <c r="K67" s="8"/>
      <c r="L67" s="8"/>
      <c r="M67" s="8"/>
      <c r="N67" s="8"/>
      <c r="O67" s="8"/>
      <c r="P67" s="8"/>
      <c r="Q67" s="8"/>
      <c r="R67" s="14"/>
      <c r="S67" s="15"/>
      <c r="T67" s="15"/>
      <c r="U67" s="15"/>
      <c r="V67" s="15"/>
      <c r="W67" s="15"/>
      <c r="X67" s="15"/>
      <c r="Y67" s="15"/>
      <c r="Z67" s="15"/>
    </row>
    <row r="68" spans="1:26" s="16" customFormat="1" ht="27" customHeight="1">
      <c r="A68" s="13"/>
      <c r="B68" s="8"/>
      <c r="C68" s="8"/>
      <c r="D68" s="8"/>
      <c r="E68" s="8"/>
      <c r="F68" s="8"/>
      <c r="G68" s="13"/>
      <c r="H68" s="8"/>
      <c r="I68" s="8"/>
      <c r="J68" s="8"/>
      <c r="K68" s="8"/>
      <c r="L68" s="8"/>
      <c r="M68" s="8"/>
      <c r="N68" s="8"/>
      <c r="O68" s="8"/>
      <c r="P68" s="8"/>
      <c r="Q68" s="8"/>
      <c r="R68" s="14"/>
      <c r="S68" s="15"/>
      <c r="T68" s="15"/>
      <c r="U68" s="15"/>
      <c r="V68" s="15"/>
      <c r="W68" s="15"/>
      <c r="X68" s="15"/>
      <c r="Y68" s="15"/>
      <c r="Z68" s="15"/>
    </row>
    <row r="69" spans="1:26" s="16" customFormat="1" ht="27" customHeight="1">
      <c r="A69" s="13"/>
      <c r="B69" s="8"/>
      <c r="C69" s="8"/>
      <c r="D69" s="8"/>
      <c r="E69" s="8"/>
      <c r="F69" s="8"/>
      <c r="G69" s="13"/>
      <c r="H69" s="8"/>
      <c r="I69" s="8"/>
      <c r="J69" s="8"/>
      <c r="K69" s="8"/>
      <c r="L69" s="8"/>
      <c r="M69" s="8"/>
      <c r="N69" s="8"/>
      <c r="O69" s="8"/>
      <c r="P69" s="8"/>
      <c r="Q69" s="8"/>
      <c r="R69" s="14"/>
      <c r="S69" s="15"/>
      <c r="T69" s="15"/>
      <c r="U69" s="15"/>
      <c r="V69" s="15"/>
      <c r="W69" s="15"/>
      <c r="X69" s="15"/>
      <c r="Y69" s="15"/>
      <c r="Z69" s="15"/>
    </row>
    <row r="70" spans="1:26" s="16" customFormat="1" ht="27" customHeight="1">
      <c r="A70" s="13"/>
      <c r="B70" s="8"/>
      <c r="C70" s="8"/>
      <c r="D70" s="8"/>
      <c r="E70" s="8"/>
      <c r="F70" s="8"/>
      <c r="G70" s="13"/>
      <c r="H70" s="8"/>
      <c r="I70" s="8"/>
      <c r="J70" s="8"/>
      <c r="K70" s="8"/>
      <c r="L70" s="8"/>
      <c r="M70" s="8"/>
      <c r="N70" s="8"/>
      <c r="O70" s="8"/>
      <c r="P70" s="8"/>
      <c r="Q70" s="8"/>
      <c r="R70" s="14"/>
      <c r="S70" s="15"/>
      <c r="T70" s="15"/>
      <c r="U70" s="15"/>
      <c r="V70" s="15"/>
      <c r="W70" s="15"/>
      <c r="X70" s="15"/>
      <c r="Y70" s="15"/>
      <c r="Z70" s="15"/>
    </row>
    <row r="71" spans="1:26" s="16" customFormat="1" ht="27" customHeight="1">
      <c r="A71" s="13"/>
      <c r="B71" s="8"/>
      <c r="C71" s="8"/>
      <c r="D71" s="8"/>
      <c r="E71" s="8"/>
      <c r="F71" s="8"/>
      <c r="G71" s="13"/>
      <c r="H71" s="8"/>
      <c r="I71" s="8"/>
      <c r="J71" s="8"/>
      <c r="K71" s="8"/>
      <c r="L71" s="8"/>
      <c r="M71" s="8"/>
      <c r="N71" s="8"/>
      <c r="O71" s="8"/>
      <c r="P71" s="8"/>
      <c r="Q71" s="8"/>
      <c r="R71" s="14"/>
      <c r="S71" s="15"/>
      <c r="T71" s="15"/>
      <c r="U71" s="15"/>
      <c r="V71" s="15"/>
      <c r="W71" s="15"/>
      <c r="X71" s="15"/>
      <c r="Y71" s="15"/>
      <c r="Z71" s="15"/>
    </row>
    <row r="72" spans="1:26" s="16" customFormat="1" ht="27" customHeight="1">
      <c r="A72" s="13"/>
      <c r="B72" s="8"/>
      <c r="C72" s="8"/>
      <c r="D72" s="8"/>
      <c r="E72" s="8"/>
      <c r="F72" s="8"/>
      <c r="G72" s="13"/>
      <c r="H72" s="8"/>
      <c r="I72" s="8"/>
      <c r="J72" s="8"/>
      <c r="K72" s="8"/>
      <c r="L72" s="8"/>
      <c r="M72" s="8"/>
      <c r="N72" s="8"/>
      <c r="O72" s="8"/>
      <c r="P72" s="8"/>
      <c r="Q72" s="8"/>
      <c r="R72" s="14"/>
      <c r="S72" s="15"/>
      <c r="T72" s="15"/>
      <c r="U72" s="15"/>
      <c r="V72" s="15"/>
      <c r="W72" s="15"/>
      <c r="X72" s="15"/>
      <c r="Y72" s="15"/>
      <c r="Z72" s="15"/>
    </row>
    <row r="73" spans="1:26" s="16" customFormat="1" ht="27" customHeight="1">
      <c r="A73" s="13"/>
      <c r="B73" s="8"/>
      <c r="C73" s="8"/>
      <c r="D73" s="8"/>
      <c r="E73" s="8"/>
      <c r="F73" s="8"/>
      <c r="G73" s="13"/>
      <c r="H73" s="8"/>
      <c r="I73" s="8"/>
      <c r="J73" s="8"/>
      <c r="K73" s="8"/>
      <c r="L73" s="8"/>
      <c r="M73" s="8"/>
      <c r="N73" s="8"/>
      <c r="O73" s="8"/>
      <c r="P73" s="8"/>
      <c r="Q73" s="8"/>
      <c r="R73" s="14"/>
      <c r="S73" s="15"/>
      <c r="T73" s="15"/>
      <c r="U73" s="15"/>
      <c r="V73" s="15"/>
      <c r="W73" s="15"/>
      <c r="X73" s="15"/>
      <c r="Y73" s="15"/>
      <c r="Z73" s="15"/>
    </row>
    <row r="74" spans="1:26" s="16" customFormat="1" ht="27" customHeight="1">
      <c r="A74" s="13"/>
      <c r="B74" s="8"/>
      <c r="C74" s="8"/>
      <c r="D74" s="8"/>
      <c r="E74" s="8"/>
      <c r="F74" s="8"/>
      <c r="G74" s="13"/>
      <c r="H74" s="8"/>
      <c r="I74" s="8"/>
      <c r="J74" s="8"/>
      <c r="K74" s="8"/>
      <c r="L74" s="8"/>
      <c r="M74" s="8"/>
      <c r="N74" s="8"/>
      <c r="O74" s="8"/>
      <c r="P74" s="8"/>
      <c r="Q74" s="8"/>
      <c r="R74" s="14"/>
      <c r="S74" s="15"/>
      <c r="T74" s="15"/>
      <c r="U74" s="15"/>
      <c r="V74" s="15"/>
      <c r="W74" s="15"/>
      <c r="X74" s="15"/>
      <c r="Y74" s="15"/>
      <c r="Z74" s="15"/>
    </row>
    <row r="75" spans="1:26" s="16" customFormat="1" ht="27" customHeight="1">
      <c r="A75" s="13"/>
      <c r="B75" s="8"/>
      <c r="C75" s="8"/>
      <c r="D75" s="8"/>
      <c r="E75" s="8"/>
      <c r="F75" s="8"/>
      <c r="G75" s="13"/>
      <c r="H75" s="8"/>
      <c r="I75" s="8"/>
      <c r="J75" s="8"/>
      <c r="K75" s="8"/>
      <c r="L75" s="8"/>
      <c r="M75" s="8"/>
      <c r="N75" s="8"/>
      <c r="O75" s="8"/>
      <c r="P75" s="8"/>
      <c r="Q75" s="8"/>
      <c r="R75" s="14"/>
      <c r="S75" s="15"/>
      <c r="T75" s="15"/>
      <c r="U75" s="15"/>
      <c r="V75" s="15"/>
      <c r="W75" s="15"/>
      <c r="X75" s="15"/>
      <c r="Y75" s="15"/>
      <c r="Z75" s="15"/>
    </row>
    <row r="76" spans="1:26" s="16" customFormat="1" ht="27" customHeight="1">
      <c r="A76" s="13"/>
      <c r="B76" s="8"/>
      <c r="C76" s="8"/>
      <c r="D76" s="8"/>
      <c r="E76" s="8"/>
      <c r="F76" s="8"/>
      <c r="G76" s="13"/>
      <c r="H76" s="8"/>
      <c r="I76" s="8"/>
      <c r="J76" s="8"/>
      <c r="K76" s="8"/>
      <c r="L76" s="8"/>
      <c r="M76" s="8"/>
      <c r="N76" s="8"/>
      <c r="O76" s="8"/>
      <c r="P76" s="8"/>
      <c r="Q76" s="8"/>
      <c r="R76" s="14"/>
      <c r="S76" s="15"/>
      <c r="T76" s="15"/>
      <c r="U76" s="15"/>
      <c r="V76" s="15"/>
      <c r="W76" s="15"/>
      <c r="X76" s="15"/>
      <c r="Y76" s="15"/>
      <c r="Z76" s="15"/>
    </row>
    <row r="77" spans="1:26" s="16" customFormat="1" ht="27" customHeight="1">
      <c r="A77" s="13"/>
      <c r="B77" s="8"/>
      <c r="C77" s="8"/>
      <c r="D77" s="8"/>
      <c r="E77" s="8"/>
      <c r="F77" s="8"/>
      <c r="G77" s="13"/>
      <c r="H77" s="8"/>
      <c r="I77" s="8"/>
      <c r="J77" s="8"/>
      <c r="K77" s="8"/>
      <c r="L77" s="8"/>
      <c r="M77" s="8"/>
      <c r="N77" s="8"/>
      <c r="O77" s="8"/>
      <c r="P77" s="8"/>
      <c r="Q77" s="8"/>
      <c r="R77" s="14"/>
      <c r="S77" s="15"/>
      <c r="T77" s="15"/>
      <c r="U77" s="15"/>
      <c r="V77" s="15"/>
      <c r="W77" s="15"/>
      <c r="X77" s="15"/>
      <c r="Y77" s="15"/>
      <c r="Z77" s="15"/>
    </row>
    <row r="78" spans="1:26" s="16" customFormat="1" ht="27" customHeight="1">
      <c r="A78" s="13"/>
      <c r="B78" s="8"/>
      <c r="C78" s="8"/>
      <c r="D78" s="8"/>
      <c r="E78" s="8"/>
      <c r="F78" s="8"/>
      <c r="G78" s="13"/>
      <c r="H78" s="8"/>
      <c r="I78" s="8"/>
      <c r="J78" s="8"/>
      <c r="K78" s="8"/>
      <c r="L78" s="8"/>
      <c r="M78" s="8"/>
      <c r="N78" s="8"/>
      <c r="O78" s="8"/>
      <c r="P78" s="8"/>
      <c r="Q78" s="8"/>
      <c r="R78" s="14"/>
      <c r="S78" s="15"/>
      <c r="T78" s="15"/>
      <c r="U78" s="15"/>
      <c r="V78" s="15"/>
      <c r="W78" s="15"/>
      <c r="X78" s="15"/>
      <c r="Y78" s="15"/>
      <c r="Z78" s="15"/>
    </row>
    <row r="79" spans="1:26" s="16" customFormat="1" ht="27" customHeight="1">
      <c r="A79" s="13"/>
      <c r="B79" s="8"/>
      <c r="C79" s="8"/>
      <c r="D79" s="8"/>
      <c r="E79" s="8"/>
      <c r="F79" s="8"/>
      <c r="G79" s="13"/>
      <c r="H79" s="8"/>
      <c r="I79" s="8"/>
      <c r="J79" s="8"/>
      <c r="K79" s="8"/>
      <c r="L79" s="8"/>
      <c r="M79" s="8"/>
      <c r="N79" s="8"/>
      <c r="O79" s="8"/>
      <c r="P79" s="8"/>
      <c r="Q79" s="8"/>
      <c r="R79" s="14"/>
      <c r="S79" s="15"/>
      <c r="T79" s="15"/>
      <c r="U79" s="15"/>
      <c r="V79" s="15"/>
      <c r="W79" s="15"/>
      <c r="X79" s="15"/>
      <c r="Y79" s="15"/>
      <c r="Z79" s="15"/>
    </row>
    <row r="80" spans="1:26" s="16" customFormat="1" ht="27" customHeight="1">
      <c r="A80" s="13"/>
      <c r="B80" s="8"/>
      <c r="C80" s="8"/>
      <c r="D80" s="8"/>
      <c r="E80" s="8"/>
      <c r="F80" s="8"/>
      <c r="G80" s="13"/>
      <c r="H80" s="8"/>
      <c r="I80" s="8"/>
      <c r="J80" s="8"/>
      <c r="K80" s="8"/>
      <c r="L80" s="8"/>
      <c r="M80" s="8"/>
      <c r="N80" s="8"/>
      <c r="O80" s="8"/>
      <c r="P80" s="8"/>
      <c r="Q80" s="8"/>
      <c r="R80" s="14"/>
      <c r="S80" s="15"/>
      <c r="T80" s="15"/>
      <c r="U80" s="15"/>
      <c r="V80" s="15"/>
      <c r="W80" s="15"/>
      <c r="X80" s="15"/>
      <c r="Y80" s="15"/>
      <c r="Z80" s="15"/>
    </row>
    <row r="81" spans="1:26" s="16" customFormat="1" ht="27" customHeight="1">
      <c r="A81" s="13"/>
      <c r="B81" s="8"/>
      <c r="C81" s="8"/>
      <c r="D81" s="8"/>
      <c r="E81" s="8"/>
      <c r="F81" s="8"/>
      <c r="G81" s="13"/>
      <c r="H81" s="8"/>
      <c r="I81" s="8"/>
      <c r="J81" s="8"/>
      <c r="K81" s="8"/>
      <c r="L81" s="8"/>
      <c r="M81" s="8"/>
      <c r="N81" s="8"/>
      <c r="O81" s="8"/>
      <c r="P81" s="8"/>
      <c r="Q81" s="8"/>
      <c r="R81" s="14"/>
      <c r="S81" s="15"/>
      <c r="T81" s="15"/>
      <c r="U81" s="15"/>
      <c r="V81" s="15"/>
      <c r="W81" s="15"/>
      <c r="X81" s="15"/>
      <c r="Y81" s="15"/>
      <c r="Z81" s="15"/>
    </row>
    <row r="82" spans="1:26" s="16" customFormat="1" ht="27" customHeight="1">
      <c r="A82" s="13"/>
      <c r="B82" s="8"/>
      <c r="C82" s="8"/>
      <c r="D82" s="8"/>
      <c r="E82" s="8"/>
      <c r="F82" s="8"/>
      <c r="G82" s="13"/>
      <c r="H82" s="8"/>
      <c r="I82" s="8"/>
      <c r="J82" s="8"/>
      <c r="K82" s="8"/>
      <c r="L82" s="8"/>
      <c r="M82" s="8"/>
      <c r="N82" s="8"/>
      <c r="O82" s="8"/>
      <c r="P82" s="8"/>
      <c r="Q82" s="8"/>
      <c r="R82" s="14"/>
      <c r="S82" s="15"/>
      <c r="T82" s="15"/>
      <c r="U82" s="15"/>
      <c r="V82" s="15"/>
      <c r="W82" s="15"/>
      <c r="X82" s="15"/>
      <c r="Y82" s="15"/>
      <c r="Z82" s="15"/>
    </row>
    <row r="83" spans="1:26" s="16" customFormat="1" ht="27" customHeight="1">
      <c r="A83" s="13"/>
      <c r="B83" s="8"/>
      <c r="C83" s="8"/>
      <c r="D83" s="8"/>
      <c r="E83" s="8"/>
      <c r="F83" s="8"/>
      <c r="G83" s="13"/>
      <c r="H83" s="8"/>
      <c r="I83" s="8"/>
      <c r="J83" s="8"/>
      <c r="K83" s="8"/>
      <c r="L83" s="8"/>
      <c r="M83" s="8"/>
      <c r="N83" s="8"/>
      <c r="O83" s="8"/>
      <c r="P83" s="8"/>
      <c r="Q83" s="8"/>
      <c r="R83" s="14"/>
      <c r="S83" s="15"/>
      <c r="T83" s="15"/>
      <c r="U83" s="15"/>
      <c r="V83" s="15"/>
      <c r="W83" s="15"/>
      <c r="X83" s="15"/>
      <c r="Y83" s="15"/>
      <c r="Z83" s="15"/>
    </row>
    <row r="84" spans="1:26" s="16" customFormat="1" ht="27" customHeight="1">
      <c r="A84" s="13"/>
      <c r="B84" s="8"/>
      <c r="C84" s="8"/>
      <c r="D84" s="8"/>
      <c r="E84" s="8"/>
      <c r="F84" s="8"/>
      <c r="G84" s="13"/>
      <c r="H84" s="8"/>
      <c r="I84" s="8"/>
      <c r="J84" s="8"/>
      <c r="K84" s="8"/>
      <c r="L84" s="8"/>
      <c r="M84" s="8"/>
      <c r="N84" s="8"/>
      <c r="O84" s="8"/>
      <c r="P84" s="8"/>
      <c r="Q84" s="8"/>
      <c r="R84" s="14"/>
      <c r="S84" s="15"/>
      <c r="T84" s="15"/>
      <c r="U84" s="15"/>
      <c r="V84" s="15"/>
      <c r="W84" s="15"/>
      <c r="X84" s="15"/>
      <c r="Y84" s="15"/>
      <c r="Z84" s="15"/>
    </row>
    <row r="85" spans="1:26" s="16" customFormat="1" ht="27" customHeight="1">
      <c r="A85" s="13"/>
      <c r="B85" s="8"/>
      <c r="C85" s="8"/>
      <c r="D85" s="8"/>
      <c r="E85" s="8"/>
      <c r="F85" s="8"/>
      <c r="G85" s="13"/>
      <c r="H85" s="8"/>
      <c r="I85" s="8"/>
      <c r="J85" s="8"/>
      <c r="K85" s="8"/>
      <c r="L85" s="8"/>
      <c r="M85" s="8"/>
      <c r="N85" s="8"/>
      <c r="O85" s="8"/>
      <c r="P85" s="8"/>
      <c r="Q85" s="8"/>
      <c r="R85" s="14"/>
      <c r="S85" s="15"/>
      <c r="T85" s="15"/>
      <c r="U85" s="15"/>
      <c r="V85" s="15"/>
      <c r="W85" s="15"/>
      <c r="X85" s="15"/>
      <c r="Y85" s="15"/>
      <c r="Z85" s="15"/>
    </row>
    <row r="86" spans="1:26" s="16" customFormat="1" ht="27" customHeight="1">
      <c r="A86" s="13"/>
      <c r="B86" s="8"/>
      <c r="C86" s="8"/>
      <c r="D86" s="8"/>
      <c r="E86" s="8"/>
      <c r="F86" s="8"/>
      <c r="G86" s="13"/>
      <c r="H86" s="8"/>
      <c r="I86" s="8"/>
      <c r="J86" s="8"/>
      <c r="K86" s="8"/>
      <c r="L86" s="8"/>
      <c r="M86" s="8"/>
      <c r="N86" s="8"/>
      <c r="O86" s="8"/>
      <c r="P86" s="8"/>
      <c r="Q86" s="8"/>
      <c r="R86" s="14"/>
      <c r="S86" s="15"/>
      <c r="T86" s="15"/>
      <c r="U86" s="15"/>
      <c r="V86" s="15"/>
      <c r="W86" s="15"/>
      <c r="X86" s="15"/>
      <c r="Y86" s="15"/>
      <c r="Z86" s="15"/>
    </row>
    <row r="87" spans="1:26" s="16" customFormat="1" ht="27" customHeight="1">
      <c r="A87" s="13"/>
      <c r="B87" s="8"/>
      <c r="C87" s="8"/>
      <c r="D87" s="8"/>
      <c r="E87" s="8"/>
      <c r="F87" s="8"/>
      <c r="G87" s="13"/>
      <c r="H87" s="8"/>
      <c r="I87" s="8"/>
      <c r="J87" s="8"/>
      <c r="K87" s="8"/>
      <c r="L87" s="8"/>
      <c r="M87" s="8"/>
      <c r="N87" s="8"/>
      <c r="O87" s="8"/>
      <c r="P87" s="8"/>
      <c r="Q87" s="8"/>
      <c r="R87" s="14"/>
      <c r="S87" s="15"/>
      <c r="T87" s="15"/>
      <c r="U87" s="15"/>
      <c r="V87" s="15"/>
      <c r="W87" s="15"/>
      <c r="X87" s="15"/>
      <c r="Y87" s="15"/>
      <c r="Z87" s="15"/>
    </row>
    <row r="88" spans="1:26" s="16" customFormat="1" ht="27" customHeight="1">
      <c r="A88" s="13"/>
      <c r="B88" s="8"/>
      <c r="C88" s="8"/>
      <c r="D88" s="8"/>
      <c r="E88" s="8"/>
      <c r="F88" s="8"/>
      <c r="G88" s="13"/>
      <c r="H88" s="8"/>
      <c r="I88" s="8"/>
      <c r="J88" s="8"/>
      <c r="K88" s="8"/>
      <c r="L88" s="8"/>
      <c r="M88" s="8"/>
      <c r="N88" s="8"/>
      <c r="O88" s="8"/>
      <c r="P88" s="8"/>
      <c r="Q88" s="8"/>
      <c r="R88" s="14"/>
      <c r="S88" s="15"/>
      <c r="T88" s="15"/>
      <c r="U88" s="15"/>
      <c r="V88" s="15"/>
      <c r="W88" s="15"/>
      <c r="X88" s="15"/>
      <c r="Y88" s="15"/>
      <c r="Z88" s="15"/>
    </row>
    <row r="89" spans="1:26" s="16" customFormat="1" ht="27" customHeight="1">
      <c r="A89" s="13"/>
      <c r="B89" s="8"/>
      <c r="C89" s="8"/>
      <c r="D89" s="8"/>
      <c r="E89" s="8"/>
      <c r="F89" s="8"/>
      <c r="G89" s="13"/>
      <c r="H89" s="8"/>
      <c r="I89" s="8"/>
      <c r="J89" s="8"/>
      <c r="K89" s="8"/>
      <c r="L89" s="8"/>
      <c r="M89" s="8"/>
      <c r="N89" s="8"/>
      <c r="O89" s="8"/>
      <c r="P89" s="8"/>
      <c r="Q89" s="8"/>
      <c r="R89" s="14"/>
      <c r="S89" s="15"/>
      <c r="T89" s="15"/>
      <c r="U89" s="15"/>
      <c r="V89" s="15"/>
      <c r="W89" s="15"/>
      <c r="X89" s="15"/>
      <c r="Y89" s="15"/>
      <c r="Z89" s="15"/>
    </row>
    <row r="90" spans="1:26" s="16" customFormat="1" ht="27" customHeight="1">
      <c r="A90" s="13"/>
      <c r="B90" s="8"/>
      <c r="C90" s="8"/>
      <c r="D90" s="8"/>
      <c r="E90" s="8"/>
      <c r="F90" s="8"/>
      <c r="G90" s="13"/>
      <c r="H90" s="8"/>
      <c r="I90" s="8"/>
      <c r="J90" s="8"/>
      <c r="K90" s="8"/>
      <c r="L90" s="8"/>
      <c r="M90" s="8"/>
      <c r="N90" s="8"/>
      <c r="O90" s="8"/>
      <c r="P90" s="8"/>
      <c r="Q90" s="8"/>
      <c r="R90" s="14"/>
      <c r="S90" s="15"/>
      <c r="T90" s="15"/>
      <c r="U90" s="15"/>
      <c r="V90" s="15"/>
      <c r="W90" s="15"/>
      <c r="X90" s="15"/>
      <c r="Y90" s="15"/>
      <c r="Z90" s="15"/>
    </row>
    <row r="91" spans="1:26" s="16" customFormat="1" ht="27" customHeight="1">
      <c r="A91" s="13"/>
      <c r="B91" s="8"/>
      <c r="C91" s="8"/>
      <c r="D91" s="8"/>
      <c r="E91" s="8"/>
      <c r="F91" s="8"/>
      <c r="G91" s="13"/>
      <c r="H91" s="8"/>
      <c r="I91" s="8"/>
      <c r="J91" s="8"/>
      <c r="K91" s="8"/>
      <c r="L91" s="8"/>
      <c r="M91" s="8"/>
      <c r="N91" s="8"/>
      <c r="O91" s="8"/>
      <c r="P91" s="8"/>
      <c r="Q91" s="8"/>
      <c r="R91" s="14"/>
      <c r="S91" s="15"/>
      <c r="T91" s="15"/>
      <c r="U91" s="15"/>
      <c r="V91" s="15"/>
      <c r="W91" s="15"/>
      <c r="X91" s="15"/>
      <c r="Y91" s="15"/>
      <c r="Z91" s="15"/>
    </row>
    <row r="92" spans="1:26" s="16" customFormat="1" ht="27" customHeight="1">
      <c r="A92" s="13"/>
      <c r="B92" s="8"/>
      <c r="C92" s="8"/>
      <c r="D92" s="8"/>
      <c r="E92" s="8"/>
      <c r="F92" s="8"/>
      <c r="G92" s="13"/>
      <c r="H92" s="8"/>
      <c r="I92" s="8"/>
      <c r="J92" s="8"/>
      <c r="K92" s="8"/>
      <c r="L92" s="8"/>
      <c r="M92" s="8"/>
      <c r="N92" s="8"/>
      <c r="O92" s="8"/>
      <c r="P92" s="8"/>
      <c r="Q92" s="8"/>
      <c r="R92" s="14"/>
      <c r="S92" s="15"/>
      <c r="T92" s="15"/>
      <c r="U92" s="15"/>
      <c r="V92" s="15"/>
      <c r="W92" s="15"/>
      <c r="X92" s="15"/>
      <c r="Y92" s="15"/>
      <c r="Z92" s="15"/>
    </row>
    <row r="93" spans="1:26" s="16" customFormat="1" ht="27" customHeight="1">
      <c r="A93" s="13"/>
      <c r="B93" s="8"/>
      <c r="C93" s="8"/>
      <c r="D93" s="8"/>
      <c r="E93" s="8"/>
      <c r="F93" s="8"/>
      <c r="G93" s="13"/>
      <c r="H93" s="8"/>
      <c r="I93" s="8"/>
      <c r="J93" s="8"/>
      <c r="K93" s="8"/>
      <c r="L93" s="8"/>
      <c r="M93" s="8"/>
      <c r="N93" s="8"/>
      <c r="O93" s="8"/>
      <c r="P93" s="8"/>
      <c r="Q93" s="8"/>
      <c r="R93" s="14"/>
      <c r="S93" s="15"/>
      <c r="T93" s="15"/>
      <c r="U93" s="15"/>
      <c r="V93" s="15"/>
      <c r="W93" s="15"/>
      <c r="X93" s="15"/>
      <c r="Y93" s="15"/>
      <c r="Z93" s="15"/>
    </row>
    <row r="94" spans="1:26" s="16" customFormat="1" ht="27" customHeight="1">
      <c r="A94" s="13"/>
      <c r="B94" s="8"/>
      <c r="C94" s="8"/>
      <c r="D94" s="8"/>
      <c r="E94" s="8"/>
      <c r="F94" s="8"/>
      <c r="G94" s="13"/>
      <c r="H94" s="8"/>
      <c r="I94" s="8"/>
      <c r="J94" s="8"/>
      <c r="K94" s="8"/>
      <c r="L94" s="8"/>
      <c r="M94" s="8"/>
      <c r="N94" s="8"/>
      <c r="O94" s="8"/>
      <c r="P94" s="8"/>
      <c r="Q94" s="8"/>
      <c r="R94" s="14"/>
      <c r="S94" s="15"/>
      <c r="T94" s="15"/>
      <c r="U94" s="15"/>
      <c r="V94" s="15"/>
      <c r="W94" s="15"/>
      <c r="X94" s="15"/>
      <c r="Y94" s="15"/>
      <c r="Z94" s="15"/>
    </row>
    <row r="95" spans="1:26" s="16" customFormat="1" ht="27" customHeight="1">
      <c r="A95" s="13"/>
      <c r="B95" s="8"/>
      <c r="C95" s="8"/>
      <c r="D95" s="8"/>
      <c r="E95" s="8"/>
      <c r="F95" s="8"/>
      <c r="G95" s="13"/>
      <c r="H95" s="8"/>
      <c r="I95" s="8"/>
      <c r="J95" s="8"/>
      <c r="K95" s="8"/>
      <c r="L95" s="8"/>
      <c r="M95" s="8"/>
      <c r="N95" s="8"/>
      <c r="O95" s="8"/>
      <c r="P95" s="8"/>
      <c r="Q95" s="8"/>
      <c r="R95" s="14"/>
      <c r="S95" s="15"/>
      <c r="T95" s="15"/>
      <c r="U95" s="15"/>
      <c r="V95" s="15"/>
      <c r="W95" s="15"/>
      <c r="X95" s="15"/>
      <c r="Y95" s="15"/>
      <c r="Z95" s="15"/>
    </row>
    <row r="96" spans="1:26" s="16" customFormat="1" ht="27" customHeight="1">
      <c r="A96" s="13"/>
      <c r="B96" s="8"/>
      <c r="C96" s="8"/>
      <c r="D96" s="8"/>
      <c r="E96" s="8"/>
      <c r="F96" s="8"/>
      <c r="G96" s="13"/>
      <c r="H96" s="8"/>
      <c r="I96" s="8"/>
      <c r="J96" s="8"/>
      <c r="K96" s="8"/>
      <c r="L96" s="8"/>
      <c r="M96" s="8"/>
      <c r="N96" s="8"/>
      <c r="O96" s="8"/>
      <c r="P96" s="8"/>
      <c r="Q96" s="8"/>
      <c r="R96" s="14"/>
      <c r="S96" s="15"/>
      <c r="T96" s="15"/>
      <c r="U96" s="15"/>
      <c r="V96" s="15"/>
      <c r="W96" s="15"/>
      <c r="X96" s="15"/>
      <c r="Y96" s="15"/>
      <c r="Z96" s="15"/>
    </row>
    <row r="97" spans="1:26" s="16" customFormat="1" ht="27" customHeight="1">
      <c r="A97" s="13"/>
      <c r="B97" s="8"/>
      <c r="C97" s="8"/>
      <c r="D97" s="8"/>
      <c r="E97" s="8"/>
      <c r="F97" s="8"/>
      <c r="G97" s="13"/>
      <c r="H97" s="8"/>
      <c r="I97" s="8"/>
      <c r="J97" s="8"/>
      <c r="K97" s="8"/>
      <c r="L97" s="8"/>
      <c r="M97" s="8"/>
      <c r="N97" s="8"/>
      <c r="O97" s="8"/>
      <c r="P97" s="8"/>
      <c r="Q97" s="8"/>
      <c r="R97" s="14"/>
      <c r="S97" s="15"/>
      <c r="T97" s="15"/>
      <c r="U97" s="15"/>
      <c r="V97" s="15"/>
      <c r="W97" s="15"/>
      <c r="X97" s="15"/>
      <c r="Y97" s="15"/>
      <c r="Z97" s="15"/>
    </row>
    <row r="98" spans="1:26" s="16" customFormat="1" ht="27" customHeight="1">
      <c r="A98" s="13"/>
      <c r="B98" s="8"/>
      <c r="C98" s="8"/>
      <c r="D98" s="8"/>
      <c r="E98" s="8"/>
      <c r="F98" s="8"/>
      <c r="G98" s="13"/>
      <c r="H98" s="8"/>
      <c r="I98" s="8"/>
      <c r="J98" s="8"/>
      <c r="K98" s="8"/>
      <c r="L98" s="8"/>
      <c r="M98" s="8"/>
      <c r="N98" s="8"/>
      <c r="O98" s="8"/>
      <c r="P98" s="8"/>
      <c r="Q98" s="8"/>
      <c r="R98" s="14"/>
      <c r="S98" s="15"/>
      <c r="T98" s="15"/>
      <c r="U98" s="15"/>
      <c r="V98" s="15"/>
      <c r="W98" s="15"/>
      <c r="X98" s="15"/>
      <c r="Y98" s="15"/>
      <c r="Z98" s="15"/>
    </row>
    <row r="99" spans="1:26" s="16" customFormat="1" ht="27" customHeight="1">
      <c r="A99" s="13"/>
      <c r="B99" s="8"/>
      <c r="C99" s="8"/>
      <c r="D99" s="8"/>
      <c r="E99" s="8"/>
      <c r="F99" s="8"/>
      <c r="G99" s="13"/>
      <c r="H99" s="8"/>
      <c r="I99" s="8"/>
      <c r="J99" s="8"/>
      <c r="K99" s="8"/>
      <c r="L99" s="8"/>
      <c r="M99" s="8"/>
      <c r="N99" s="8"/>
      <c r="O99" s="8"/>
      <c r="P99" s="8"/>
      <c r="Q99" s="8"/>
      <c r="R99" s="14"/>
      <c r="S99" s="15"/>
      <c r="T99" s="15"/>
      <c r="U99" s="15"/>
      <c r="V99" s="15"/>
      <c r="W99" s="15"/>
      <c r="X99" s="15"/>
      <c r="Y99" s="15"/>
      <c r="Z99" s="15"/>
    </row>
    <row r="100" spans="1:26" s="16" customFormat="1" ht="27" customHeight="1">
      <c r="A100" s="13"/>
      <c r="B100" s="8"/>
      <c r="C100" s="8"/>
      <c r="D100" s="8"/>
      <c r="E100" s="8"/>
      <c r="F100" s="8"/>
      <c r="G100" s="13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4"/>
      <c r="S100" s="15"/>
      <c r="T100" s="15"/>
      <c r="U100" s="15"/>
      <c r="V100" s="15"/>
      <c r="W100" s="15"/>
      <c r="X100" s="15"/>
      <c r="Y100" s="15"/>
      <c r="Z100" s="15"/>
    </row>
    <row r="101" spans="1:26" s="16" customFormat="1" ht="27" customHeight="1">
      <c r="A101" s="13"/>
      <c r="B101" s="8"/>
      <c r="C101" s="8"/>
      <c r="D101" s="8"/>
      <c r="E101" s="8"/>
      <c r="F101" s="8"/>
      <c r="G101" s="13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4"/>
      <c r="S101" s="15"/>
      <c r="T101" s="15"/>
      <c r="U101" s="15"/>
      <c r="V101" s="15"/>
      <c r="W101" s="15"/>
      <c r="X101" s="15"/>
      <c r="Y101" s="15"/>
      <c r="Z101" s="15"/>
    </row>
    <row r="102" spans="1:26" s="16" customFormat="1" ht="27" customHeight="1">
      <c r="A102" s="13"/>
      <c r="B102" s="8"/>
      <c r="C102" s="8"/>
      <c r="D102" s="8"/>
      <c r="E102" s="8"/>
      <c r="F102" s="8"/>
      <c r="G102" s="13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4"/>
      <c r="S102" s="15"/>
      <c r="T102" s="15"/>
      <c r="U102" s="15"/>
      <c r="V102" s="15"/>
      <c r="W102" s="15"/>
      <c r="X102" s="15"/>
      <c r="Y102" s="15"/>
      <c r="Z102" s="15"/>
    </row>
    <row r="103" spans="1:26" s="16" customFormat="1" ht="27" customHeight="1">
      <c r="A103" s="13"/>
      <c r="B103" s="8"/>
      <c r="C103" s="8"/>
      <c r="D103" s="8"/>
      <c r="E103" s="8"/>
      <c r="F103" s="8"/>
      <c r="G103" s="13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4"/>
      <c r="S103" s="15"/>
      <c r="T103" s="15"/>
      <c r="U103" s="15"/>
      <c r="V103" s="15"/>
      <c r="W103" s="15"/>
      <c r="X103" s="15"/>
      <c r="Y103" s="15"/>
      <c r="Z103" s="15"/>
    </row>
    <row r="104" spans="1:26" s="16" customFormat="1" ht="27" customHeight="1">
      <c r="A104" s="13"/>
      <c r="B104" s="8"/>
      <c r="C104" s="8"/>
      <c r="D104" s="8"/>
      <c r="E104" s="8"/>
      <c r="F104" s="8"/>
      <c r="G104" s="13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4"/>
      <c r="S104" s="15"/>
      <c r="T104" s="15"/>
      <c r="U104" s="15"/>
      <c r="V104" s="15"/>
      <c r="W104" s="15"/>
      <c r="X104" s="15"/>
      <c r="Y104" s="15"/>
      <c r="Z104" s="15"/>
    </row>
    <row r="105" spans="1:26" s="16" customFormat="1" ht="27" customHeight="1">
      <c r="A105" s="13"/>
      <c r="B105" s="8"/>
      <c r="C105" s="8"/>
      <c r="D105" s="8"/>
      <c r="E105" s="8"/>
      <c r="F105" s="8"/>
      <c r="G105" s="13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4"/>
      <c r="S105" s="15"/>
      <c r="T105" s="15"/>
      <c r="U105" s="15"/>
      <c r="V105" s="15"/>
      <c r="W105" s="15"/>
      <c r="X105" s="15"/>
      <c r="Y105" s="15"/>
      <c r="Z105" s="15"/>
    </row>
    <row r="106" spans="1:26" s="16" customFormat="1" ht="27" customHeight="1">
      <c r="A106" s="13"/>
      <c r="B106" s="8"/>
      <c r="C106" s="8"/>
      <c r="D106" s="8"/>
      <c r="E106" s="8"/>
      <c r="F106" s="8"/>
      <c r="G106" s="13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14"/>
      <c r="S106" s="15"/>
      <c r="T106" s="15"/>
      <c r="U106" s="15"/>
      <c r="V106" s="15"/>
      <c r="W106" s="15"/>
      <c r="X106" s="15"/>
      <c r="Y106" s="15"/>
      <c r="Z106" s="15"/>
    </row>
    <row r="107" spans="1:26" s="16" customFormat="1" ht="27" customHeight="1">
      <c r="A107" s="13"/>
      <c r="B107" s="8"/>
      <c r="C107" s="8"/>
      <c r="D107" s="8"/>
      <c r="E107" s="8"/>
      <c r="F107" s="8"/>
      <c r="G107" s="13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4"/>
      <c r="S107" s="15"/>
      <c r="T107" s="15"/>
      <c r="U107" s="15"/>
      <c r="V107" s="15"/>
      <c r="W107" s="15"/>
      <c r="X107" s="15"/>
      <c r="Y107" s="15"/>
      <c r="Z107" s="15"/>
    </row>
    <row r="108" spans="1:26" s="16" customFormat="1" ht="27" customHeight="1">
      <c r="A108" s="13"/>
      <c r="B108" s="8"/>
      <c r="C108" s="8"/>
      <c r="D108" s="8"/>
      <c r="E108" s="8"/>
      <c r="F108" s="8"/>
      <c r="G108" s="13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4"/>
      <c r="S108" s="15"/>
      <c r="T108" s="15"/>
      <c r="U108" s="15"/>
      <c r="V108" s="15"/>
      <c r="W108" s="15"/>
      <c r="X108" s="15"/>
      <c r="Y108" s="15"/>
      <c r="Z108" s="15"/>
    </row>
    <row r="109" spans="1:26" s="16" customFormat="1" ht="27" customHeight="1">
      <c r="A109" s="13"/>
      <c r="B109" s="8"/>
      <c r="C109" s="8"/>
      <c r="D109" s="8"/>
      <c r="E109" s="8"/>
      <c r="F109" s="8"/>
      <c r="G109" s="13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4"/>
      <c r="S109" s="15"/>
      <c r="T109" s="15"/>
      <c r="U109" s="15"/>
      <c r="V109" s="15"/>
      <c r="W109" s="15"/>
      <c r="X109" s="15"/>
      <c r="Y109" s="15"/>
      <c r="Z109" s="15"/>
    </row>
    <row r="110" spans="1:26" s="16" customFormat="1" ht="27" customHeight="1">
      <c r="A110" s="13"/>
      <c r="B110" s="8"/>
      <c r="C110" s="8"/>
      <c r="D110" s="8"/>
      <c r="E110" s="8"/>
      <c r="F110" s="8"/>
      <c r="G110" s="13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14"/>
      <c r="S110" s="15"/>
      <c r="T110" s="15"/>
      <c r="U110" s="15"/>
      <c r="V110" s="15"/>
      <c r="W110" s="15"/>
      <c r="X110" s="15"/>
      <c r="Y110" s="15"/>
      <c r="Z110" s="15"/>
    </row>
    <row r="111" spans="1:26" s="16" customFormat="1" ht="27" customHeight="1">
      <c r="A111" s="13"/>
      <c r="B111" s="8"/>
      <c r="C111" s="8"/>
      <c r="D111" s="8"/>
      <c r="E111" s="8"/>
      <c r="F111" s="8"/>
      <c r="G111" s="13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4"/>
      <c r="S111" s="15"/>
      <c r="T111" s="15"/>
      <c r="U111" s="15"/>
      <c r="V111" s="15"/>
      <c r="W111" s="15"/>
      <c r="X111" s="15"/>
      <c r="Y111" s="15"/>
      <c r="Z111" s="15"/>
    </row>
    <row r="112" spans="1:26" s="16" customFormat="1" ht="27" customHeight="1">
      <c r="A112" s="13"/>
      <c r="B112" s="8"/>
      <c r="C112" s="8"/>
      <c r="D112" s="8"/>
      <c r="E112" s="8"/>
      <c r="F112" s="8"/>
      <c r="G112" s="13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4"/>
      <c r="S112" s="15"/>
      <c r="T112" s="15"/>
      <c r="U112" s="15"/>
      <c r="V112" s="15"/>
      <c r="W112" s="15"/>
      <c r="X112" s="15"/>
      <c r="Y112" s="15"/>
      <c r="Z112" s="15"/>
    </row>
    <row r="113" spans="1:26" s="16" customFormat="1" ht="27" customHeight="1">
      <c r="A113" s="13"/>
      <c r="B113" s="8"/>
      <c r="C113" s="8"/>
      <c r="D113" s="8"/>
      <c r="E113" s="8"/>
      <c r="F113" s="8"/>
      <c r="G113" s="13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14"/>
      <c r="S113" s="15"/>
      <c r="T113" s="15"/>
      <c r="U113" s="15"/>
      <c r="V113" s="15"/>
      <c r="W113" s="15"/>
      <c r="X113" s="15"/>
      <c r="Y113" s="15"/>
      <c r="Z113" s="15"/>
    </row>
    <row r="114" spans="1:26" s="16" customFormat="1" ht="27" customHeight="1">
      <c r="A114" s="13"/>
      <c r="B114" s="8"/>
      <c r="C114" s="8"/>
      <c r="D114" s="8"/>
      <c r="E114" s="8"/>
      <c r="F114" s="8"/>
      <c r="G114" s="13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4"/>
      <c r="S114" s="15"/>
      <c r="T114" s="15"/>
      <c r="U114" s="15"/>
      <c r="V114" s="15"/>
      <c r="W114" s="15"/>
      <c r="X114" s="15"/>
      <c r="Y114" s="15"/>
      <c r="Z114" s="15"/>
    </row>
    <row r="115" spans="1:26" s="16" customFormat="1" ht="27" customHeight="1">
      <c r="A115" s="13"/>
      <c r="B115" s="8"/>
      <c r="C115" s="8"/>
      <c r="D115" s="8"/>
      <c r="E115" s="8"/>
      <c r="F115" s="8"/>
      <c r="G115" s="1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4"/>
      <c r="S115" s="15"/>
      <c r="T115" s="15"/>
      <c r="U115" s="15"/>
      <c r="V115" s="15"/>
      <c r="W115" s="15"/>
      <c r="X115" s="15"/>
      <c r="Y115" s="15"/>
      <c r="Z115" s="15"/>
    </row>
    <row r="116" spans="1:26" s="16" customFormat="1" ht="27" customHeight="1">
      <c r="A116" s="13"/>
      <c r="B116" s="8"/>
      <c r="C116" s="8"/>
      <c r="D116" s="8"/>
      <c r="E116" s="8"/>
      <c r="F116" s="8"/>
      <c r="G116" s="13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14"/>
      <c r="S116" s="15"/>
      <c r="T116" s="15"/>
      <c r="U116" s="15"/>
      <c r="V116" s="15"/>
      <c r="W116" s="15"/>
      <c r="X116" s="15"/>
      <c r="Y116" s="15"/>
      <c r="Z116" s="15"/>
    </row>
    <row r="117" spans="1:26" s="16" customFormat="1" ht="27" customHeight="1">
      <c r="A117" s="13"/>
      <c r="B117" s="8"/>
      <c r="C117" s="8"/>
      <c r="D117" s="8"/>
      <c r="E117" s="8"/>
      <c r="F117" s="8"/>
      <c r="G117" s="13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4"/>
      <c r="S117" s="15"/>
      <c r="T117" s="15"/>
      <c r="U117" s="15"/>
      <c r="V117" s="15"/>
      <c r="W117" s="15"/>
      <c r="X117" s="15"/>
      <c r="Y117" s="15"/>
      <c r="Z117" s="15"/>
    </row>
    <row r="118" spans="1:26" s="16" customFormat="1" ht="27" customHeight="1">
      <c r="A118" s="13"/>
      <c r="B118" s="8"/>
      <c r="C118" s="8"/>
      <c r="D118" s="8"/>
      <c r="E118" s="8"/>
      <c r="F118" s="8"/>
      <c r="G118" s="13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4"/>
      <c r="S118" s="15"/>
      <c r="T118" s="15"/>
      <c r="U118" s="15"/>
      <c r="V118" s="15"/>
      <c r="W118" s="15"/>
      <c r="X118" s="15"/>
      <c r="Y118" s="15"/>
      <c r="Z118" s="15"/>
    </row>
    <row r="119" spans="1:26" s="16" customFormat="1" ht="27" customHeight="1">
      <c r="A119" s="13"/>
      <c r="B119" s="8"/>
      <c r="C119" s="8"/>
      <c r="D119" s="8"/>
      <c r="E119" s="8"/>
      <c r="F119" s="8"/>
      <c r="G119" s="13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4"/>
      <c r="S119" s="15"/>
      <c r="T119" s="15"/>
      <c r="U119" s="15"/>
      <c r="V119" s="15"/>
      <c r="W119" s="15"/>
      <c r="X119" s="15"/>
      <c r="Y119" s="15"/>
      <c r="Z119" s="15"/>
    </row>
    <row r="120" spans="1:26" s="16" customFormat="1" ht="27" customHeight="1">
      <c r="A120" s="13"/>
      <c r="B120" s="8"/>
      <c r="C120" s="8"/>
      <c r="D120" s="8"/>
      <c r="E120" s="8"/>
      <c r="F120" s="8"/>
      <c r="G120" s="13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4"/>
      <c r="S120" s="15"/>
      <c r="T120" s="15"/>
      <c r="U120" s="15"/>
      <c r="V120" s="15"/>
      <c r="W120" s="15"/>
      <c r="X120" s="15"/>
      <c r="Y120" s="15"/>
      <c r="Z120" s="15"/>
    </row>
    <row r="121" spans="1:26" s="16" customFormat="1" ht="27" customHeight="1">
      <c r="A121" s="13"/>
      <c r="B121" s="8"/>
      <c r="C121" s="8"/>
      <c r="D121" s="8"/>
      <c r="E121" s="8"/>
      <c r="F121" s="8"/>
      <c r="G121" s="13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4"/>
      <c r="S121" s="15"/>
      <c r="T121" s="15"/>
      <c r="U121" s="15"/>
      <c r="V121" s="15"/>
      <c r="W121" s="15"/>
      <c r="X121" s="15"/>
      <c r="Y121" s="15"/>
      <c r="Z121" s="15"/>
    </row>
    <row r="122" spans="1:26" s="16" customFormat="1" ht="27" customHeight="1">
      <c r="A122" s="13"/>
      <c r="B122" s="8"/>
      <c r="C122" s="8"/>
      <c r="D122" s="8"/>
      <c r="E122" s="8"/>
      <c r="F122" s="8"/>
      <c r="G122" s="13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4"/>
      <c r="S122" s="15"/>
      <c r="T122" s="15"/>
      <c r="U122" s="15"/>
      <c r="V122" s="15"/>
      <c r="W122" s="15"/>
      <c r="X122" s="15"/>
      <c r="Y122" s="15"/>
      <c r="Z122" s="15"/>
    </row>
    <row r="123" spans="1:26" s="16" customFormat="1" ht="27" customHeight="1">
      <c r="A123" s="13"/>
      <c r="B123" s="8"/>
      <c r="C123" s="8"/>
      <c r="D123" s="8"/>
      <c r="E123" s="8"/>
      <c r="F123" s="8"/>
      <c r="G123" s="13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4"/>
      <c r="S123" s="15"/>
      <c r="T123" s="15"/>
      <c r="U123" s="15"/>
      <c r="V123" s="15"/>
      <c r="W123" s="15"/>
      <c r="X123" s="15"/>
      <c r="Y123" s="15"/>
      <c r="Z123" s="15"/>
    </row>
    <row r="124" spans="1:26" s="16" customFormat="1" ht="27" customHeight="1">
      <c r="A124" s="13"/>
      <c r="B124" s="8"/>
      <c r="C124" s="8"/>
      <c r="D124" s="8"/>
      <c r="E124" s="8"/>
      <c r="F124" s="8"/>
      <c r="G124" s="13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14"/>
      <c r="S124" s="15"/>
      <c r="T124" s="15"/>
      <c r="U124" s="15"/>
      <c r="V124" s="15"/>
      <c r="W124" s="15"/>
      <c r="X124" s="15"/>
      <c r="Y124" s="15"/>
      <c r="Z124" s="15"/>
    </row>
    <row r="125" spans="1:26" s="16" customFormat="1" ht="27" customHeight="1">
      <c r="A125" s="13"/>
      <c r="B125" s="8"/>
      <c r="C125" s="8"/>
      <c r="D125" s="8"/>
      <c r="E125" s="8"/>
      <c r="F125" s="8"/>
      <c r="G125" s="1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4"/>
      <c r="S125" s="15"/>
      <c r="T125" s="15"/>
      <c r="U125" s="15"/>
      <c r="V125" s="15"/>
      <c r="W125" s="15"/>
      <c r="X125" s="15"/>
      <c r="Y125" s="15"/>
      <c r="Z125" s="15"/>
    </row>
    <row r="126" spans="1:26" s="16" customFormat="1" ht="27" customHeight="1">
      <c r="A126" s="13"/>
      <c r="B126" s="8"/>
      <c r="C126" s="8"/>
      <c r="D126" s="8"/>
      <c r="E126" s="8"/>
      <c r="F126" s="8"/>
      <c r="G126" s="1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14"/>
      <c r="S126" s="15"/>
      <c r="T126" s="15"/>
      <c r="U126" s="15"/>
      <c r="V126" s="15"/>
      <c r="W126" s="15"/>
      <c r="X126" s="15"/>
      <c r="Y126" s="15"/>
      <c r="Z126" s="15"/>
    </row>
    <row r="127" spans="1:26" s="16" customFormat="1" ht="27" customHeight="1">
      <c r="A127" s="13" t="str">
        <f>IF(B127&lt;&gt;"",A126+1,"")</f>
        <v/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5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15">
    <mergeCell ref="A1:Q1"/>
    <mergeCell ref="F3:F4"/>
    <mergeCell ref="G3:G4"/>
    <mergeCell ref="P3:Q3"/>
    <mergeCell ref="H2:I2"/>
    <mergeCell ref="J2:K2"/>
    <mergeCell ref="L2:M2"/>
    <mergeCell ref="N2:O2"/>
    <mergeCell ref="P2:Q2"/>
    <mergeCell ref="H3:O3"/>
    <mergeCell ref="A3:A4"/>
    <mergeCell ref="B3:B4"/>
    <mergeCell ref="C3:C4"/>
    <mergeCell ref="D3:D4"/>
    <mergeCell ref="E3:E4"/>
  </mergeCells>
  <phoneticPr fontId="2" type="noConversion"/>
  <printOptions horizontalCentered="1"/>
  <pageMargins left="0.25" right="0.25" top="0.75" bottom="0.75" header="0.3" footer="0.3"/>
  <pageSetup paperSize="12" scale="7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29</vt:i4>
      </vt:variant>
      <vt:variant>
        <vt:lpstr>已命名的範圍</vt:lpstr>
      </vt:variant>
      <vt:variant>
        <vt:i4>29</vt:i4>
      </vt:variant>
    </vt:vector>
  </HeadingPairs>
  <TitlesOfParts>
    <vt:vector size="58" baseType="lpstr">
      <vt:lpstr>高一上國語文(A)</vt:lpstr>
      <vt:lpstr>高一上國語文(B)</vt:lpstr>
      <vt:lpstr>高一上英語文(A)</vt:lpstr>
      <vt:lpstr>高一上英語文 (B)</vt:lpstr>
      <vt:lpstr>高一上數學(A)</vt:lpstr>
      <vt:lpstr>高一上數學 (B)</vt:lpstr>
      <vt:lpstr>高一上數學 (C)</vt:lpstr>
      <vt:lpstr>高一上化學(A)</vt:lpstr>
      <vt:lpstr>高一上化學 (B)</vt:lpstr>
      <vt:lpstr>高一上地理(A)</vt:lpstr>
      <vt:lpstr>高一上地理 (B)</vt:lpstr>
      <vt:lpstr>高一上公民與社會(A)</vt:lpstr>
      <vt:lpstr>高一上公民與社會 (B)</vt:lpstr>
      <vt:lpstr>高一上歷史(A)</vt:lpstr>
      <vt:lpstr>高一上歷史 (B)</vt:lpstr>
      <vt:lpstr>高一上體育</vt:lpstr>
      <vt:lpstr>高二上國語文(A)</vt:lpstr>
      <vt:lpstr>高二上國語文 (B)</vt:lpstr>
      <vt:lpstr>高二上英語文(A)</vt:lpstr>
      <vt:lpstr>高二上英語文 (B)</vt:lpstr>
      <vt:lpstr>高二上數學A(A)</vt:lpstr>
      <vt:lpstr>高二上數學A (B)</vt:lpstr>
      <vt:lpstr>高二上選修化學-物質與能量</vt:lpstr>
      <vt:lpstr>高二上地理</vt:lpstr>
      <vt:lpstr>高二上公民與社會</vt:lpstr>
      <vt:lpstr>高三上國語文</vt:lpstr>
      <vt:lpstr>高三上英語文</vt:lpstr>
      <vt:lpstr>高三上數學乙</vt:lpstr>
      <vt:lpstr>高三上現代社會與經濟</vt:lpstr>
      <vt:lpstr>'高一上公民與社會 (B)'!Print_Area</vt:lpstr>
      <vt:lpstr>'高一上公民與社會(A)'!Print_Area</vt:lpstr>
      <vt:lpstr>'高一上化學 (B)'!Print_Area</vt:lpstr>
      <vt:lpstr>'高一上化學(A)'!Print_Area</vt:lpstr>
      <vt:lpstr>'高一上地理 (B)'!Print_Area</vt:lpstr>
      <vt:lpstr>'高一上地理(A)'!Print_Area</vt:lpstr>
      <vt:lpstr>'高一上英語文 (B)'!Print_Area</vt:lpstr>
      <vt:lpstr>'高一上英語文(A)'!Print_Area</vt:lpstr>
      <vt:lpstr>'高一上國語文(A)'!Print_Area</vt:lpstr>
      <vt:lpstr>'高一上國語文(B)'!Print_Area</vt:lpstr>
      <vt:lpstr>'高一上數學 (B)'!Print_Area</vt:lpstr>
      <vt:lpstr>'高一上數學 (C)'!Print_Area</vt:lpstr>
      <vt:lpstr>'高一上數學(A)'!Print_Area</vt:lpstr>
      <vt:lpstr>'高一上歷史 (B)'!Print_Area</vt:lpstr>
      <vt:lpstr>'高一上歷史(A)'!Print_Area</vt:lpstr>
      <vt:lpstr>高一上體育!Print_Area</vt:lpstr>
      <vt:lpstr>高二上公民與社會!Print_Area</vt:lpstr>
      <vt:lpstr>高二上地理!Print_Area</vt:lpstr>
      <vt:lpstr>'高二上英語文 (B)'!Print_Area</vt:lpstr>
      <vt:lpstr>'高二上英語文(A)'!Print_Area</vt:lpstr>
      <vt:lpstr>'高二上國語文 (B)'!Print_Area</vt:lpstr>
      <vt:lpstr>'高二上國語文(A)'!Print_Area</vt:lpstr>
      <vt:lpstr>'高二上數學A (B)'!Print_Area</vt:lpstr>
      <vt:lpstr>'高二上數學A(A)'!Print_Area</vt:lpstr>
      <vt:lpstr>'高二上選修化學-物質與能量'!Print_Area</vt:lpstr>
      <vt:lpstr>高三上英語文!Print_Area</vt:lpstr>
      <vt:lpstr>高三上國語文!Print_Area</vt:lpstr>
      <vt:lpstr>高三上現代社會與經濟!Print_Area</vt:lpstr>
      <vt:lpstr>高三上數學乙!Print_Area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cp:lastPrinted>2025-06-19T04:12:40Z</cp:lastPrinted>
  <dcterms:created xsi:type="dcterms:W3CDTF">2025-06-10T23:33:54Z</dcterms:created>
  <dcterms:modified xsi:type="dcterms:W3CDTF">2025-06-22T23:32:31Z</dcterms:modified>
</cp:coreProperties>
</file>